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7650" windowHeight="4845" activeTab="0"/>
  </bookViews>
  <sheets>
    <sheet name="manual" sheetId="1" r:id="rId1"/>
    <sheet name="single stage" sheetId="2" r:id="rId2"/>
    <sheet name="multiple" sheetId="3" r:id="rId3"/>
    <sheet name="equality" sheetId="4" r:id="rId4"/>
  </sheets>
  <definedNames>
    <definedName name="FSO">'equality'!$D$18</definedName>
  </definedNames>
  <calcPr fullCalcOnLoad="1"/>
</workbook>
</file>

<file path=xl/comments2.xml><?xml version="1.0" encoding="utf-8"?>
<comments xmlns="http://schemas.openxmlformats.org/spreadsheetml/2006/main">
  <authors>
    <author>FHM</author>
  </authors>
  <commentList>
    <comment ref="A6" authorId="0">
      <text>
        <r>
          <rPr>
            <sz val="8"/>
            <rFont val="Tahoma"/>
            <family val="2"/>
          </rPr>
          <t>initial level of organisms (in log10 cfu/g or log10 cfu/ml)</t>
        </r>
      </text>
    </comment>
    <comment ref="A7" authorId="0">
      <text>
        <r>
          <rPr>
            <sz val="8"/>
            <rFont val="Tahoma"/>
            <family val="2"/>
          </rPr>
          <t>sum of reductions in level of organisms (in log10 cfu/g or log10 cfu/ml)</t>
        </r>
      </text>
    </comment>
    <comment ref="A8" authorId="0">
      <text>
        <r>
          <rPr>
            <sz val="8"/>
            <rFont val="Tahoma"/>
            <family val="2"/>
          </rPr>
          <t>sum of increases in level of organisms (in log10 cfu/g or log10 cfu/ml)</t>
        </r>
      </text>
    </comment>
    <comment ref="B5" authorId="0">
      <text>
        <r>
          <rPr>
            <sz val="8"/>
            <rFont val="Tahoma"/>
            <family val="2"/>
          </rPr>
          <t>mean log level of the log normal distribution
Mean log(10) count/g
(or log10 count/ml)
The spreadsheet assumes that this is the mean of a normal distribution of log counts with standard deviation = sigma
The probability density function is calculated from this mean and the sigma</t>
        </r>
      </text>
    </comment>
    <comment ref="C5" authorId="0">
      <text>
        <r>
          <rPr>
            <sz val="8"/>
            <rFont val="Tahoma"/>
            <family val="2"/>
          </rPr>
          <t>standard deviation of the lognoral distribuition
(on a log scale)
Standard deviation for log(10) counts/g
(or log10 counts/ml)</t>
        </r>
      </text>
    </comment>
    <comment ref="A12" authorId="0">
      <text>
        <r>
          <rPr>
            <sz val="8"/>
            <rFont val="Tahoma"/>
            <family val="2"/>
          </rPr>
          <t>resulting meanlog concentration and standard deviation</t>
        </r>
      </text>
    </comment>
    <comment ref="E11" authorId="0">
      <text>
        <r>
          <rPr>
            <sz val="8"/>
            <rFont val="Tahoma"/>
            <family val="2"/>
          </rPr>
          <t>FSO set for pathogen/product combination (in log10 cfu/g)
(or log10 cfu/ml)</t>
        </r>
      </text>
    </comment>
    <comment ref="F11" authorId="0">
      <text>
        <r>
          <rPr>
            <sz val="8"/>
            <rFont val="Tahoma"/>
            <family val="2"/>
          </rPr>
          <t xml:space="preserve">Probability that the level is higher than the FSO, depending on the final distribution </t>
        </r>
      </text>
    </comment>
    <comment ref="I11" authorId="0">
      <text>
        <r>
          <rPr>
            <sz val="8"/>
            <rFont val="Tahoma"/>
            <family val="2"/>
          </rPr>
          <t xml:space="preserve">Probability level is smaller than the FSO, depending on the final distribution </t>
        </r>
      </text>
    </comment>
    <comment ref="G11" authorId="0">
      <text>
        <r>
          <rPr>
            <sz val="8"/>
            <rFont val="Tahoma"/>
            <family val="2"/>
          </rPr>
          <t>Probability that the level is higher than the FSO, depending on the final distribution in percentage</t>
        </r>
      </text>
    </comment>
    <comment ref="J11" authorId="0">
      <text>
        <r>
          <rPr>
            <sz val="8"/>
            <rFont val="Tahoma"/>
            <family val="2"/>
          </rPr>
          <t>Probability level is smaller than the FSO, depending on the final distribution in percentage</t>
        </r>
      </text>
    </comment>
  </commentList>
</comments>
</file>

<file path=xl/comments3.xml><?xml version="1.0" encoding="utf-8"?>
<comments xmlns="http://schemas.openxmlformats.org/spreadsheetml/2006/main">
  <authors>
    <author>FHM</author>
    <author>Marcel Zwietering</author>
  </authors>
  <commentList>
    <comment ref="B5" authorId="0">
      <text>
        <r>
          <rPr>
            <sz val="8"/>
            <rFont val="Tahoma"/>
            <family val="2"/>
          </rPr>
          <t>mean log level of the log normal distribution
Mean log(10) count/g
(or log10 count/ml)
The spreadsheet assumes that this is the mean of a normal distribution of log counts with standard deviation = sigma
The probability density function is calculated from this mean and the sigma</t>
        </r>
      </text>
    </comment>
    <comment ref="C5" authorId="0">
      <text>
        <r>
          <rPr>
            <sz val="8"/>
            <rFont val="Tahoma"/>
            <family val="2"/>
          </rPr>
          <t>standard deviation of the lognoral distribuition
(on a log scale)
Standard deviation for log(10) counts/g</t>
        </r>
      </text>
    </comment>
    <comment ref="A6" authorId="0">
      <text>
        <r>
          <rPr>
            <sz val="8"/>
            <rFont val="Tahoma"/>
            <family val="2"/>
          </rPr>
          <t>initial level of organisms (in log10 cfu/g or log10 cfu/ml)</t>
        </r>
      </text>
    </comment>
    <comment ref="A7" authorId="0">
      <text>
        <r>
          <rPr>
            <sz val="8"/>
            <rFont val="Tahoma"/>
            <family val="2"/>
          </rPr>
          <t>reductions in level of organisms in one of the stages (in log10 cfu/g or log10 cfu/ml)</t>
        </r>
      </text>
    </comment>
    <comment ref="A11" authorId="0">
      <text>
        <r>
          <rPr>
            <sz val="8"/>
            <rFont val="Tahoma"/>
            <family val="2"/>
          </rPr>
          <t xml:space="preserve"> increases in level of organisms due to growth in one of the stages (in log10 cfu/g or log10 cfu/ml)</t>
        </r>
      </text>
    </comment>
    <comment ref="A15" authorId="0">
      <text>
        <r>
          <rPr>
            <sz val="8"/>
            <rFont val="Tahoma"/>
            <family val="2"/>
          </rPr>
          <t xml:space="preserve"> increases in level of organisms due to recontamination in one of the stages (in log10 cfu/g or log10 cfu/ml)</t>
        </r>
      </text>
    </comment>
    <comment ref="E7" authorId="0">
      <text>
        <r>
          <rPr>
            <sz val="8"/>
            <rFont val="Tahoma"/>
            <family val="2"/>
          </rPr>
          <t>sum of reductions in level of organisms (in log10 cfu/g or log10 cfu/ml)</t>
        </r>
      </text>
    </comment>
    <comment ref="E11" authorId="0">
      <text>
        <r>
          <rPr>
            <sz val="8"/>
            <rFont val="Tahoma"/>
            <family val="2"/>
          </rPr>
          <t>sum of increases in level of organisms due to growth (in log10 cfu/g or log10 cfu/ml)</t>
        </r>
      </text>
    </comment>
    <comment ref="E15" authorId="0">
      <text>
        <r>
          <rPr>
            <sz val="8"/>
            <rFont val="Tahoma"/>
            <family val="2"/>
          </rPr>
          <t>sum of increases in level of organisms due to recontamination (in log10 cfu/g or log10 cfu/ml)</t>
        </r>
      </text>
    </comment>
    <comment ref="E19" authorId="1">
      <text>
        <r>
          <rPr>
            <sz val="8"/>
            <rFont val="Tahoma"/>
            <family val="2"/>
          </rPr>
          <t>FSO set for pathogen/product combination (in log10 cfu/g)
(or log10 cfu/ml)</t>
        </r>
      </text>
    </comment>
    <comment ref="F19" authorId="1">
      <text>
        <r>
          <rPr>
            <sz val="8"/>
            <rFont val="Tahoma"/>
            <family val="2"/>
          </rPr>
          <t xml:space="preserve">Probability that the level is higher than the FSO, depending on the final distribution </t>
        </r>
      </text>
    </comment>
  </commentList>
</comments>
</file>

<file path=xl/comments4.xml><?xml version="1.0" encoding="utf-8"?>
<comments xmlns="http://schemas.openxmlformats.org/spreadsheetml/2006/main">
  <authors>
    <author>zwietering</author>
    <author>Marcel Zwietering</author>
  </authors>
  <commentList>
    <comment ref="B21" authorId="0">
      <text>
        <r>
          <rPr>
            <sz val="8"/>
            <rFont val="Tahoma"/>
            <family val="2"/>
          </rPr>
          <t>standard deviation in initial level (log cfu/g)
(or log cfu/ml)</t>
        </r>
      </text>
    </comment>
    <comment ref="C21" authorId="0">
      <text>
        <r>
          <rPr>
            <sz val="8"/>
            <rFont val="Tahoma"/>
            <family val="2"/>
          </rPr>
          <t>standard deviation in reduction (log cfu/g)
(or log cfu/ml)</t>
        </r>
      </text>
    </comment>
    <comment ref="D21" authorId="0">
      <text>
        <r>
          <rPr>
            <sz val="8"/>
            <rFont val="Tahoma"/>
            <family val="2"/>
          </rPr>
          <t>standard deviation in increase (log cfu/g)
(or log cfu/ml)</t>
        </r>
      </text>
    </comment>
    <comment ref="A6" authorId="1">
      <text>
        <r>
          <rPr>
            <sz val="9"/>
            <rFont val="Tahoma"/>
            <family val="2"/>
          </rPr>
          <t>Conformity level</t>
        </r>
      </text>
    </comment>
    <comment ref="B6" authorId="1">
      <text>
        <r>
          <rPr>
            <sz val="9"/>
            <rFont val="Tahoma"/>
            <family val="2"/>
          </rPr>
          <t>Proportion defective accepted</t>
        </r>
      </text>
    </comment>
    <comment ref="B13" authorId="1">
      <text>
        <r>
          <rPr>
            <sz val="9"/>
            <rFont val="Tahoma"/>
            <family val="2"/>
          </rPr>
          <t>Proportion defective accepted</t>
        </r>
      </text>
    </comment>
    <comment ref="D13" authorId="1">
      <text>
        <r>
          <rPr>
            <sz val="9"/>
            <rFont val="Tahoma"/>
            <family val="2"/>
          </rPr>
          <t>Conformity level</t>
        </r>
      </text>
    </comment>
  </commentList>
</comments>
</file>

<file path=xl/sharedStrings.xml><?xml version="1.0" encoding="utf-8"?>
<sst xmlns="http://schemas.openxmlformats.org/spreadsheetml/2006/main" count="140" uniqueCount="101">
  <si>
    <t>FSO</t>
  </si>
  <si>
    <t>Ho</t>
  </si>
  <si>
    <t>meanlog</t>
  </si>
  <si>
    <t>sigma</t>
  </si>
  <si>
    <t>R1</t>
  </si>
  <si>
    <t>R2</t>
  </si>
  <si>
    <t>R3</t>
  </si>
  <si>
    <t>R4</t>
  </si>
  <si>
    <t>G1</t>
  </si>
  <si>
    <t>G2</t>
  </si>
  <si>
    <t>G3</t>
  </si>
  <si>
    <t>G4</t>
  </si>
  <si>
    <t>C1</t>
  </si>
  <si>
    <t>C2</t>
  </si>
  <si>
    <t>C3</t>
  </si>
  <si>
    <t>C4</t>
  </si>
  <si>
    <t>P(x&gt;FSO)</t>
  </si>
  <si>
    <t>SumR</t>
  </si>
  <si>
    <t>SumG</t>
  </si>
  <si>
    <t>SumC</t>
  </si>
  <si>
    <t>check</t>
  </si>
  <si>
    <t>bin</t>
  </si>
  <si>
    <t>Final</t>
  </si>
  <si>
    <t>overall</t>
  </si>
  <si>
    <t>%</t>
  </si>
  <si>
    <t>x</t>
  </si>
  <si>
    <t>SumI</t>
  </si>
  <si>
    <t>P(x&lt;FSO)</t>
  </si>
  <si>
    <t>example</t>
  </si>
  <si>
    <t>s Ho</t>
  </si>
  <si>
    <t>s R</t>
  </si>
  <si>
    <t>s I</t>
  </si>
  <si>
    <t>s total</t>
  </si>
  <si>
    <t>gain in overall standard deviation</t>
  </si>
  <si>
    <r>
      <t xml:space="preserve">basic phenomena, Ho (the initial contamination), 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R (the sum of the reduction phenomena), and </t>
    </r>
    <r>
      <rPr>
        <sz val="10"/>
        <rFont val="Symbol"/>
        <family val="1"/>
      </rPr>
      <t>SI</t>
    </r>
    <r>
      <rPr>
        <sz val="10"/>
        <rFont val="Arial"/>
        <family val="0"/>
      </rPr>
      <t xml:space="preserve"> (the sum of all increases due to growth and recontamination)</t>
    </r>
  </si>
  <si>
    <t>s</t>
  </si>
  <si>
    <t>VALIDATION OF CONTROL MEASURES IN A FOOD CHAIN USING THE FSO CONCEPT</t>
  </si>
  <si>
    <t>default process</t>
  </si>
  <si>
    <t>The overall parameters (mean and s.d.) of the final level at consumption (lognormal distribution) are determined based on the lognormal parameters (mean and s.d.) of the subsequent</t>
  </si>
  <si>
    <t>Background information concerning this sheet can be found in:</t>
  </si>
  <si>
    <t>In the "multiple" tab, various I and R values (with their mean and s.d.) can be given</t>
  </si>
  <si>
    <t>In the "equality" tab, relations are proposed to covert the gain in logs due to a certain reduction in standard deviation (variability)</t>
  </si>
  <si>
    <t>Fig. 1: Final distribution in relation to FSO</t>
  </si>
  <si>
    <t>Fig. 2: Various underlying distributions resulting in the final exposure distribution</t>
  </si>
  <si>
    <r>
      <t xml:space="preserve">basic phenomena, Ho (the initial contamination), 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R (the sum of the reduction phenomena), and </t>
    </r>
    <r>
      <rPr>
        <sz val="10"/>
        <rFont val="Symbol"/>
        <family val="1"/>
      </rPr>
      <t>SI</t>
    </r>
    <r>
      <rPr>
        <sz val="10"/>
        <rFont val="Arial"/>
        <family val="0"/>
      </rPr>
      <t xml:space="preserve"> (the sum of all increases due to growth and recontamination). For reduction, growth </t>
    </r>
  </si>
  <si>
    <t xml:space="preserve">and contamination each 4 different stages can be entered. </t>
  </si>
  <si>
    <t>conf level</t>
  </si>
  <si>
    <t>This results in the following equations:</t>
  </si>
  <si>
    <t>process 1</t>
  </si>
  <si>
    <t>process 2</t>
  </si>
  <si>
    <t>log gain for this change in level of control from process 1 to process 2</t>
  </si>
  <si>
    <t>Evaluation of the effect of various standard deviations in process 1 and 2 on the necessary mean levels to have equal conformity</t>
  </si>
  <si>
    <t>Proportion above limit</t>
  </si>
  <si>
    <t>mean log</t>
  </si>
  <si>
    <t>P (x&lt;FSO)</t>
  </si>
  <si>
    <t>Fig. 1: equivalence curves of mean log concentration and standard deviation for various conformity levels</t>
  </si>
  <si>
    <r>
      <t>H</t>
    </r>
    <r>
      <rPr>
        <vertAlign val="subscript"/>
        <sz val="26"/>
        <rFont val="Times New Roman"/>
        <family val="1"/>
      </rPr>
      <t>0</t>
    </r>
    <r>
      <rPr>
        <sz val="26"/>
        <rFont val="Times New Roman"/>
        <family val="1"/>
      </rPr>
      <t>-</t>
    </r>
    <r>
      <rPr>
        <sz val="26"/>
        <rFont val="Symbol"/>
        <family val="1"/>
      </rPr>
      <t>S</t>
    </r>
    <r>
      <rPr>
        <sz val="26"/>
        <rFont val="Times New Roman"/>
        <family val="1"/>
      </rPr>
      <t>R+</t>
    </r>
    <r>
      <rPr>
        <sz val="26"/>
        <rFont val="Symbol"/>
        <family val="1"/>
      </rPr>
      <t>S</t>
    </r>
    <r>
      <rPr>
        <sz val="26"/>
        <rFont val="Times New Roman"/>
        <family val="1"/>
      </rPr>
      <t>I≤FSO</t>
    </r>
  </si>
  <si>
    <t>- SumR</t>
  </si>
  <si>
    <t>Zwietering, M.H., Stewart, C.M., Whiting R.C., International Commission on Microbiological Specifications for Foods (ICMSF)</t>
  </si>
  <si>
    <t>version</t>
  </si>
  <si>
    <t>sheets locked with password</t>
  </si>
  <si>
    <r>
      <t>For the initial contamination (Ho), reduction (</t>
    </r>
    <r>
      <rPr>
        <sz val="12"/>
        <rFont val="Symbol"/>
        <family val="1"/>
      </rPr>
      <t>S</t>
    </r>
    <r>
      <rPr>
        <sz val="12"/>
        <rFont val="Arial"/>
        <family val="2"/>
      </rPr>
      <t>R) and increase (</t>
    </r>
    <r>
      <rPr>
        <sz val="12"/>
        <rFont val="Symbol"/>
        <family val="1"/>
      </rPr>
      <t>S</t>
    </r>
    <r>
      <rPr>
        <sz val="12"/>
        <rFont val="Arial"/>
        <family val="2"/>
      </rPr>
      <t>I), values can be entered, together with their standard deviation</t>
    </r>
  </si>
  <si>
    <r>
      <t>The overall distribution of the final level (Ho-</t>
    </r>
    <r>
      <rPr>
        <sz val="12"/>
        <rFont val="Symbol"/>
        <family val="1"/>
      </rPr>
      <t>S</t>
    </r>
    <r>
      <rPr>
        <sz val="12"/>
        <rFont val="Arial"/>
        <family val="2"/>
      </rPr>
      <t>R+</t>
    </r>
    <r>
      <rPr>
        <sz val="12"/>
        <rFont val="Symbol"/>
        <family val="1"/>
      </rPr>
      <t>S</t>
    </r>
    <r>
      <rPr>
        <sz val="12"/>
        <rFont val="Arial"/>
        <family val="2"/>
      </rPr>
      <t>I) is then determined and compared with the FSO</t>
    </r>
  </si>
  <si>
    <r>
      <t xml:space="preserve">In the "single stage" tab, one overall mean and s.d. of the Ho, </t>
    </r>
    <r>
      <rPr>
        <sz val="12"/>
        <rFont val="Symbol"/>
        <family val="1"/>
      </rPr>
      <t>S</t>
    </r>
    <r>
      <rPr>
        <sz val="12"/>
        <rFont val="Arial"/>
        <family val="2"/>
      </rPr>
      <t xml:space="preserve">R and </t>
    </r>
    <r>
      <rPr>
        <sz val="12"/>
        <rFont val="Symbol"/>
        <family val="1"/>
      </rPr>
      <t>S</t>
    </r>
    <r>
      <rPr>
        <sz val="12"/>
        <rFont val="Arial"/>
        <family val="2"/>
      </rPr>
      <t>I can be given</t>
    </r>
  </si>
  <si>
    <t>The statistical distribution of the effects of these phenomena is assumed to be log-normal.</t>
  </si>
  <si>
    <t>doi:10.1016/j.foodcont.2010.05.019</t>
  </si>
  <si>
    <t>selected</t>
  </si>
  <si>
    <t>For a certain % conformity (for example level&gt;FSO is 5%, or 1%, or 0.1%) equivalence lines are determined between the mean value and the standard deviation.</t>
  </si>
  <si>
    <t>If s is reduced from 1.112 (sqrt(0.8^2+0.5^2+0.59^2) to 0.8707 (sqrt(0.4^2+.5^2+0.59^2)), this translates to a “gain” in log mean of 2.878*(1.112-0.8707)=0.6944 (eq. 4)</t>
  </si>
  <si>
    <t>This worksheet aids in determining the % compliance with various processes with variability, following the FSO equation</t>
  </si>
  <si>
    <t xml:space="preserve">To reach a certain conformity either the level could be changed, or the standard deviation. They do not have equal effect on the conformity, and the effect depends on the z value at that conformity level. </t>
  </si>
  <si>
    <t>(1)  FSO=x% upper confidence level = (mean log + z.s)</t>
  </si>
  <si>
    <t>(2)  s=(FSO - mean log)/z</t>
  </si>
  <si>
    <t>(3)  z=(FSO - mean log)/s</t>
  </si>
  <si>
    <r>
      <t xml:space="preserve">(4)  </t>
    </r>
    <r>
      <rPr>
        <sz val="10"/>
        <rFont val="Symbol"/>
        <family val="1"/>
      </rPr>
      <t>D</t>
    </r>
    <r>
      <rPr>
        <sz val="10"/>
        <rFont val="Arial"/>
        <family val="2"/>
      </rPr>
      <t>mean log=-z.</t>
    </r>
    <r>
      <rPr>
        <sz val="10"/>
        <rFont val="Symbol"/>
        <family val="1"/>
      </rPr>
      <t>D</t>
    </r>
    <r>
      <rPr>
        <sz val="10"/>
        <rFont val="Arial"/>
        <family val="2"/>
      </rPr>
      <t>s</t>
    </r>
  </si>
  <si>
    <t>z</t>
  </si>
  <si>
    <t>A mean log count of -1.2 with standard deviation of 1.112, with an FSO of 2, results in z=(2-x)/s=(2+1.2)/1.112=2.878 , so a 0.2% proportion above the FSO (eq. 3)</t>
  </si>
  <si>
    <t>difference</t>
  </si>
  <si>
    <t>So a distribution with mean log count of -0.51 (-1.2+0.69) and s=0.87 has the same level of conformity as the initial distribution (0.2% not compliant)</t>
  </si>
  <si>
    <t>current</t>
  </si>
  <si>
    <t>equality graph user input line added</t>
  </si>
  <si>
    <t>bin size adjusted in multiple sheet</t>
  </si>
  <si>
    <t>Food control (2010) 21:1716-1722</t>
  </si>
  <si>
    <t>included manual</t>
  </si>
  <si>
    <t>version 1.01</t>
  </si>
  <si>
    <r>
      <t xml:space="preserve">Stochastic FSO tool by </t>
    </r>
    <r>
      <rPr>
        <sz val="13"/>
        <color indexed="62"/>
        <rFont val="Arial"/>
        <family val="2"/>
      </rPr>
      <t>Zwietering WUR and ICMSF</t>
    </r>
    <r>
      <rPr>
        <sz val="13"/>
        <color indexed="63"/>
        <rFont val="Arial"/>
        <family val="2"/>
      </rPr>
      <t xml:space="preserve"> is licensed under a </t>
    </r>
    <r>
      <rPr>
        <sz val="13"/>
        <color indexed="62"/>
        <rFont val="Arial"/>
        <family val="2"/>
      </rPr>
      <t>Creative Commons Attribution-NoDerivs 3.0 Unported License</t>
    </r>
    <r>
      <rPr>
        <sz val="13"/>
        <color indexed="63"/>
        <rFont val="Arial"/>
        <family val="2"/>
      </rPr>
      <t>.</t>
    </r>
  </si>
  <si>
    <t>http://creativecommons.org/licenses/by-nd/3.0/</t>
  </si>
  <si>
    <t>http:/www.icmsf.org</t>
  </si>
  <si>
    <t>disclamer and visual basic protected</t>
  </si>
  <si>
    <t>version 1.02</t>
  </si>
  <si>
    <t>mean</t>
  </si>
  <si>
    <t>version 1.03</t>
  </si>
  <si>
    <t>sumcheck</t>
  </si>
  <si>
    <t xml:space="preserve">mean </t>
  </si>
  <si>
    <t>sigma sumcheck</t>
  </si>
  <si>
    <t>Version 1.03:  Copyright © 2009, 2010 Marcel Zwietering &amp; ICMSF</t>
  </si>
  <si>
    <t>Sandbox: for your own calculations</t>
  </si>
  <si>
    <t>solved issue when sigma=0, added extra disclamer, added sandboxes</t>
  </si>
  <si>
    <t xml:space="preserve">The authors have taken every care to ensure that the output from this workbook is accurate.  </t>
  </si>
  <si>
    <t>accept any liability for any consequences direct or indirect resulting from a decision by the user to take, or not to take any action based on an output from this workbook.</t>
  </si>
  <si>
    <t xml:space="preserve">In making this tool available to promote discussion and understanding of the power and limitations of the FSO concept neither the authors nor ICMSF 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</si>
</sst>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€&quot;\ #,##0_-;&quot;€&quot;\ #,##0\-"/>
    <numFmt numFmtId="185" formatCode="&quot;€&quot;\ #,##0_-;[Red]&quot;€&quot;\ #,##0\-"/>
    <numFmt numFmtId="186" formatCode="&quot;€&quot;\ #,##0.00_-;&quot;€&quot;\ #,##0.00\-"/>
    <numFmt numFmtId="187" formatCode="&quot;€&quot;\ #,##0.00_-;[Red]&quot;€&quot;\ #,##0.00\-"/>
    <numFmt numFmtId="188" formatCode="_-&quot;€&quot;\ * #,##0_-;_-&quot;€&quot;\ * #,##0\-;_-&quot;€&quot;\ * &quot;-&quot;_-;_-@_-"/>
    <numFmt numFmtId="189" formatCode="_-* #,##0_-;_-* #,##0\-;_-* &quot;-&quot;_-;_-@_-"/>
    <numFmt numFmtId="190" formatCode="_-&quot;€&quot;\ * #,##0.00_-;_-&quot;€&quot;\ * #,##0.00\-;_-&quot;€&quot;\ * &quot;-&quot;??_-;_-@_-"/>
    <numFmt numFmtId="191" formatCode="_-* #,##0.00_-;_-* #,##0.00\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%"/>
  </numFmts>
  <fonts count="65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sz val="10"/>
      <name val="Symbol"/>
      <family val="1"/>
    </font>
    <font>
      <sz val="13"/>
      <color indexed="63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3"/>
      <color indexed="62"/>
      <name val="Arial"/>
      <family val="2"/>
    </font>
    <font>
      <sz val="26"/>
      <name val="Times New Roman"/>
      <family val="1"/>
    </font>
    <font>
      <sz val="26"/>
      <name val="Symbol"/>
      <family val="1"/>
    </font>
    <font>
      <vertAlign val="subscript"/>
      <sz val="26"/>
      <name val="Times New Roman"/>
      <family val="1"/>
    </font>
    <font>
      <sz val="12"/>
      <name val="Symbol"/>
      <family val="1"/>
    </font>
    <font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.25"/>
      <color indexed="8"/>
      <name val="Arial"/>
      <family val="0"/>
    </font>
    <font>
      <b/>
      <sz val="11.25"/>
      <color indexed="8"/>
      <name val="Arial"/>
      <family val="0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9.5"/>
      <color indexed="8"/>
      <name val="Arial"/>
      <family val="0"/>
    </font>
    <font>
      <sz val="10.25"/>
      <color indexed="8"/>
      <name val="Arial"/>
      <family val="0"/>
    </font>
    <font>
      <sz val="8.7"/>
      <color indexed="8"/>
      <name val="Arial"/>
      <family val="0"/>
    </font>
    <font>
      <sz val="11.5"/>
      <color indexed="8"/>
      <name val="Arial"/>
      <family val="0"/>
    </font>
    <font>
      <b/>
      <sz val="11.5"/>
      <color indexed="8"/>
      <name val="Arial"/>
      <family val="0"/>
    </font>
    <font>
      <sz val="10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0" xfId="0" applyFont="1" applyFill="1" applyAlignment="1" applyProtection="1">
      <alignment/>
      <protection locked="0"/>
    </xf>
    <xf numFmtId="0" fontId="0" fillId="34" borderId="0" xfId="0" applyFont="1" applyFill="1" applyAlignment="1">
      <alignment/>
    </xf>
    <xf numFmtId="9" fontId="0" fillId="0" borderId="0" xfId="0" applyNumberFormat="1" applyFont="1" applyAlignment="1">
      <alignment/>
    </xf>
    <xf numFmtId="196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33" borderId="0" xfId="0" applyFill="1" applyAlignment="1" applyProtection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33" borderId="17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34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33" borderId="15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4" fontId="6" fillId="0" borderId="0" xfId="0" applyNumberFormat="1" applyFont="1" applyAlignment="1">
      <alignment/>
    </xf>
    <xf numFmtId="0" fontId="0" fillId="0" borderId="0" xfId="0" applyFont="1" applyFill="1" applyAlignment="1" applyProtection="1">
      <alignment/>
      <protection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13" fillId="0" borderId="0" xfId="53" applyAlignment="1" applyProtection="1">
      <alignment horizontal="center"/>
      <protection/>
    </xf>
    <xf numFmtId="0" fontId="0" fillId="0" borderId="12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0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8" fillId="0" borderId="1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6" fillId="0" borderId="21" xfId="0" applyFont="1" applyFill="1" applyBorder="1" applyAlignment="1" applyProtection="1">
      <alignment horizontal="center"/>
      <protection/>
    </xf>
    <xf numFmtId="0" fontId="16" fillId="0" borderId="10" xfId="0" applyFont="1" applyFill="1" applyBorder="1" applyAlignment="1" applyProtection="1">
      <alignment horizontal="center"/>
      <protection/>
    </xf>
    <xf numFmtId="0" fontId="16" fillId="0" borderId="11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"/>
          <c:w val="0.8125"/>
          <c:h val="0.96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'single stage'!$B$55</c:f>
              <c:strCache>
                <c:ptCount val="1"/>
                <c:pt idx="0">
                  <c:v>Ho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'single stage'!$A$56:$A$171</c:f>
              <c:numCache/>
            </c:numRef>
          </c:xVal>
          <c:yVal>
            <c:numRef>
              <c:f>'single stage'!$B$56:$B$171</c:f>
              <c:numCache/>
            </c:numRef>
          </c:yVal>
          <c:smooth val="0"/>
        </c:ser>
        <c:ser>
          <c:idx val="1"/>
          <c:order val="1"/>
          <c:tx>
            <c:strRef>
              <c:f>'single stage'!$C$55</c:f>
              <c:strCache>
                <c:ptCount val="1"/>
                <c:pt idx="0">
                  <c:v>- SumR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'single stage'!$A$56:$A$171</c:f>
              <c:numCache/>
            </c:numRef>
          </c:xVal>
          <c:yVal>
            <c:numRef>
              <c:f>'single stage'!$C$56:$C$171</c:f>
              <c:numCache/>
            </c:numRef>
          </c:yVal>
          <c:smooth val="0"/>
        </c:ser>
        <c:ser>
          <c:idx val="2"/>
          <c:order val="2"/>
          <c:tx>
            <c:strRef>
              <c:f>'single stage'!$D$55</c:f>
              <c:strCache>
                <c:ptCount val="1"/>
                <c:pt idx="0">
                  <c:v>SumI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'single stage'!$A$56:$A$171</c:f>
              <c:numCache/>
            </c:numRef>
          </c:xVal>
          <c:yVal>
            <c:numRef>
              <c:f>'single stage'!$D$56:$D$171</c:f>
              <c:numCache/>
            </c:numRef>
          </c:yVal>
          <c:smooth val="0"/>
        </c:ser>
        <c:ser>
          <c:idx val="4"/>
          <c:order val="3"/>
          <c:tx>
            <c:strRef>
              <c:f>'single stage'!$F$55</c:f>
              <c:strCache>
                <c:ptCount val="1"/>
                <c:pt idx="0">
                  <c:v>Final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'single stage'!$A$56:$A$171</c:f>
              <c:numCache/>
            </c:numRef>
          </c:xVal>
          <c:yVal>
            <c:numRef>
              <c:f>'single stage'!$F$56:$F$171</c:f>
              <c:numCache/>
            </c:numRef>
          </c:yVal>
          <c:smooth val="0"/>
        </c:ser>
        <c:ser>
          <c:idx val="3"/>
          <c:order val="4"/>
          <c:tx>
            <c:strRef>
              <c:f>'single stage'!$G$55</c:f>
              <c:strCache>
                <c:ptCount val="1"/>
                <c:pt idx="0">
                  <c:v>FSO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'single stage'!$G$56:$G$62</c:f>
              <c:numCache/>
            </c:numRef>
          </c:xVal>
          <c:yVal>
            <c:numRef>
              <c:f>'single stage'!$I$56:$I$62</c:f>
              <c:numCache/>
            </c:numRef>
          </c:yVal>
          <c:smooth val="0"/>
        </c:ser>
        <c:axId val="32310266"/>
        <c:axId val="22356939"/>
      </c:scatterChart>
      <c:valAx>
        <c:axId val="32310266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log(C)</a:t>
                </a:r>
              </a:p>
            </c:rich>
          </c:tx>
          <c:layout>
            <c:manualLayout>
              <c:xMode val="factor"/>
              <c:yMode val="factor"/>
              <c:x val="0.01325"/>
              <c:y val="0.1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56939"/>
        <c:crosses val="autoZero"/>
        <c:crossBetween val="midCat"/>
        <c:dispUnits/>
        <c:majorUnit val="2"/>
      </c:valAx>
      <c:valAx>
        <c:axId val="22356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Probability distribution</a:t>
                </a:r>
              </a:p>
            </c:rich>
          </c:tx>
          <c:layout>
            <c:manualLayout>
              <c:xMode val="factor"/>
              <c:yMode val="factor"/>
              <c:x val="0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10266"/>
        <c:crossesAt val="-8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2335"/>
          <c:w val="0.17475"/>
          <c:h val="0.3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"/>
          <c:w val="0.83425"/>
          <c:h val="0.949"/>
        </c:manualLayout>
      </c:layout>
      <c:scatterChart>
        <c:scatterStyle val="lineMarker"/>
        <c:varyColors val="0"/>
        <c:ser>
          <c:idx val="0"/>
          <c:order val="0"/>
          <c:tx>
            <c:strRef>
              <c:f>'single stage'!$F$55</c:f>
              <c:strCache>
                <c:ptCount val="1"/>
                <c:pt idx="0">
                  <c:v>Final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'single stage'!$A$56:$A$171</c:f>
              <c:numCache/>
            </c:numRef>
          </c:xVal>
          <c:yVal>
            <c:numRef>
              <c:f>'single stage'!$F$56:$F$171</c:f>
              <c:numCache/>
            </c:numRef>
          </c:yVal>
          <c:smooth val="0"/>
        </c:ser>
        <c:ser>
          <c:idx val="1"/>
          <c:order val="1"/>
          <c:tx>
            <c:strRef>
              <c:f>'single stage'!$G$55</c:f>
              <c:strCache>
                <c:ptCount val="1"/>
                <c:pt idx="0">
                  <c:v>FSO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'single stage'!$G$56:$G$62</c:f>
              <c:numCache/>
            </c:numRef>
          </c:xVal>
          <c:yVal>
            <c:numRef>
              <c:f>'single stage'!$H$56:$H$62</c:f>
              <c:numCache/>
            </c:numRef>
          </c:yVal>
          <c:smooth val="0"/>
        </c:ser>
        <c:axId val="66994724"/>
        <c:axId val="66081605"/>
      </c:scatterChart>
      <c:valAx>
        <c:axId val="66994724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log(C)</a:t>
                </a:r>
              </a:p>
            </c:rich>
          </c:tx>
          <c:layout>
            <c:manualLayout>
              <c:xMode val="factor"/>
              <c:yMode val="factor"/>
              <c:x val="0.0135"/>
              <c:y val="0.1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81605"/>
        <c:crosses val="autoZero"/>
        <c:crossBetween val="midCat"/>
        <c:dispUnits/>
        <c:majorUnit val="2"/>
      </c:valAx>
      <c:valAx>
        <c:axId val="66081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Probability distribution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947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5"/>
          <c:y val="0.3855"/>
          <c:w val="0.1295"/>
          <c:h val="0.1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147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multiple!$B$55</c:f>
              <c:strCache>
                <c:ptCount val="1"/>
                <c:pt idx="0">
                  <c:v>Ho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multiple!$A$56:$A$204</c:f>
              <c:numCache/>
            </c:numRef>
          </c:xVal>
          <c:yVal>
            <c:numRef>
              <c:f>multiple!$B$56:$B$204</c:f>
              <c:numCache/>
            </c:numRef>
          </c:yVal>
          <c:smooth val="0"/>
        </c:ser>
        <c:ser>
          <c:idx val="1"/>
          <c:order val="1"/>
          <c:tx>
            <c:strRef>
              <c:f>multiple!$C$55</c:f>
              <c:strCache>
                <c:ptCount val="1"/>
                <c:pt idx="0">
                  <c:v>- SumR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multiple!$A$56:$A$204</c:f>
              <c:numCache/>
            </c:numRef>
          </c:xVal>
          <c:yVal>
            <c:numRef>
              <c:f>multiple!$C$56:$C$204</c:f>
              <c:numCache/>
            </c:numRef>
          </c:yVal>
          <c:smooth val="0"/>
        </c:ser>
        <c:ser>
          <c:idx val="2"/>
          <c:order val="2"/>
          <c:tx>
            <c:strRef>
              <c:f>multiple!$D$55</c:f>
              <c:strCache>
                <c:ptCount val="1"/>
                <c:pt idx="0">
                  <c:v>SumG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multiple!$A$56:$A$204</c:f>
              <c:numCache/>
            </c:numRef>
          </c:xVal>
          <c:yVal>
            <c:numRef>
              <c:f>multiple!$D$56:$D$204</c:f>
              <c:numCache/>
            </c:numRef>
          </c:yVal>
          <c:smooth val="0"/>
        </c:ser>
        <c:ser>
          <c:idx val="3"/>
          <c:order val="3"/>
          <c:tx>
            <c:strRef>
              <c:f>multiple!$E$55</c:f>
              <c:strCache>
                <c:ptCount val="1"/>
                <c:pt idx="0">
                  <c:v>SumC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multiple!$A$56:$A$204</c:f>
              <c:numCache/>
            </c:numRef>
          </c:xVal>
          <c:yVal>
            <c:numRef>
              <c:f>multiple!$E$56:$E$204</c:f>
              <c:numCache/>
            </c:numRef>
          </c:yVal>
          <c:smooth val="0"/>
        </c:ser>
        <c:ser>
          <c:idx val="4"/>
          <c:order val="4"/>
          <c:tx>
            <c:strRef>
              <c:f>multiple!$F$55</c:f>
              <c:strCache>
                <c:ptCount val="1"/>
                <c:pt idx="0">
                  <c:v>Final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multiple!$A$56:$A$204</c:f>
              <c:numCache/>
            </c:numRef>
          </c:xVal>
          <c:yVal>
            <c:numRef>
              <c:f>multiple!$F$56:$F$204</c:f>
              <c:numCache/>
            </c:numRef>
          </c:yVal>
          <c:smooth val="0"/>
        </c:ser>
        <c:ser>
          <c:idx val="5"/>
          <c:order val="5"/>
          <c:tx>
            <c:strRef>
              <c:f>multiple!$G$55</c:f>
              <c:strCache>
                <c:ptCount val="1"/>
                <c:pt idx="0">
                  <c:v>FSO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multiple!$G$56:$G$58</c:f>
              <c:numCache/>
            </c:numRef>
          </c:xVal>
          <c:yVal>
            <c:numRef>
              <c:f>multiple!$I$56:$I$58</c:f>
              <c:numCache/>
            </c:numRef>
          </c:yVal>
          <c:smooth val="0"/>
        </c:ser>
        <c:axId val="57863534"/>
        <c:axId val="51009759"/>
      </c:scatterChart>
      <c:valAx>
        <c:axId val="57863534"/>
        <c:scaling>
          <c:orientation val="minMax"/>
          <c:max val="8"/>
          <c:min val="-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09759"/>
        <c:crosses val="autoZero"/>
        <c:crossBetween val="midCat"/>
        <c:dispUnits/>
        <c:majorUnit val="2"/>
      </c:valAx>
      <c:valAx>
        <c:axId val="510097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635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"/>
          <c:y val="0.2275"/>
          <c:w val="0.1695"/>
          <c:h val="0.4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"/>
          <c:w val="0.8492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multiple!$F$55</c:f>
              <c:strCache>
                <c:ptCount val="1"/>
                <c:pt idx="0">
                  <c:v>Final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multiple!$A$56:$A$204</c:f>
              <c:numCache/>
            </c:numRef>
          </c:xVal>
          <c:yVal>
            <c:numRef>
              <c:f>multiple!$F$56:$F$204</c:f>
              <c:numCache/>
            </c:numRef>
          </c:yVal>
          <c:smooth val="0"/>
        </c:ser>
        <c:ser>
          <c:idx val="1"/>
          <c:order val="1"/>
          <c:tx>
            <c:strRef>
              <c:f>multiple!$G$55</c:f>
              <c:strCache>
                <c:ptCount val="1"/>
                <c:pt idx="0">
                  <c:v>FSO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multiple!$G$56:$G$62</c:f>
              <c:numCache/>
            </c:numRef>
          </c:xVal>
          <c:yVal>
            <c:numRef>
              <c:f>multiple!$H$56:$H$62</c:f>
              <c:numCache/>
            </c:numRef>
          </c:yVal>
          <c:smooth val="0"/>
        </c:ser>
        <c:axId val="56434648"/>
        <c:axId val="38149785"/>
      </c:scatterChart>
      <c:valAx>
        <c:axId val="56434648"/>
        <c:scaling>
          <c:orientation val="minMax"/>
          <c:max val="8"/>
          <c:min val="-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49785"/>
        <c:crosses val="autoZero"/>
        <c:crossBetween val="midCat"/>
        <c:dispUnits/>
        <c:majorUnit val="2"/>
      </c:valAx>
      <c:valAx>
        <c:axId val="381497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346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75"/>
          <c:y val="0.376"/>
          <c:w val="0.13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275"/>
          <c:w val="0.8365"/>
          <c:h val="0.93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equality!$B$58</c:f>
              <c:strCache>
                <c:ptCount val="1"/>
                <c:pt idx="0">
                  <c:v>5%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equality!$A$59:$A$84</c:f>
              <c:numCache/>
            </c:numRef>
          </c:xVal>
          <c:yVal>
            <c:numRef>
              <c:f>equality!$B$59:$B$84</c:f>
              <c:numCache/>
            </c:numRef>
          </c:yVal>
          <c:smooth val="0"/>
        </c:ser>
        <c:ser>
          <c:idx val="1"/>
          <c:order val="1"/>
          <c:tx>
            <c:strRef>
              <c:f>equality!$C$58</c:f>
              <c:strCache>
                <c:ptCount val="1"/>
                <c:pt idx="0">
                  <c:v>1%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equality!$A$59:$A$84</c:f>
              <c:numCache/>
            </c:numRef>
          </c:xVal>
          <c:yVal>
            <c:numRef>
              <c:f>equality!$C$59:$C$84</c:f>
              <c:numCache/>
            </c:numRef>
          </c:yVal>
          <c:smooth val="0"/>
        </c:ser>
        <c:ser>
          <c:idx val="2"/>
          <c:order val="2"/>
          <c:tx>
            <c:strRef>
              <c:f>equality!$D$58</c:f>
              <c:strCache>
                <c:ptCount val="1"/>
                <c:pt idx="0">
                  <c:v>0.5%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equality!$A$59:$A$84</c:f>
              <c:numCache/>
            </c:numRef>
          </c:xVal>
          <c:yVal>
            <c:numRef>
              <c:f>equality!$D$59:$D$84</c:f>
              <c:numCache/>
            </c:numRef>
          </c:yVal>
          <c:smooth val="0"/>
        </c:ser>
        <c:ser>
          <c:idx val="3"/>
          <c:order val="3"/>
          <c:tx>
            <c:strRef>
              <c:f>equality!$E$58</c:f>
              <c:strCache>
                <c:ptCount val="1"/>
                <c:pt idx="0">
                  <c:v>0.1%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equality!$A$59:$A$84</c:f>
              <c:numCache/>
            </c:numRef>
          </c:xVal>
          <c:yVal>
            <c:numRef>
              <c:f>equality!$E$59:$E$84</c:f>
              <c:numCache/>
            </c:numRef>
          </c:yVal>
          <c:smooth val="0"/>
        </c:ser>
        <c:ser>
          <c:idx val="4"/>
          <c:order val="4"/>
          <c:tx>
            <c:strRef>
              <c:f>equality!$F$58</c:f>
              <c:strCache>
                <c:ptCount val="1"/>
                <c:pt idx="0">
                  <c:v>current: 0.2%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equality!$A$59:$A$84</c:f>
              <c:numCache/>
            </c:numRef>
          </c:xVal>
          <c:yVal>
            <c:numRef>
              <c:f>equality!$F$59:$F$84</c:f>
              <c:numCache/>
            </c:numRef>
          </c:yVal>
          <c:smooth val="0"/>
        </c:ser>
        <c:axId val="7803746"/>
        <c:axId val="3124851"/>
      </c:scatterChart>
      <c:valAx>
        <c:axId val="7803746"/>
        <c:scaling>
          <c:orientation val="minMax"/>
          <c:min val="-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log(C)</a:t>
                </a:r>
              </a:p>
            </c:rich>
          </c:tx>
          <c:layout>
            <c:manualLayout>
              <c:xMode val="factor"/>
              <c:yMode val="factor"/>
              <c:x val="0.014"/>
              <c:y val="0.1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4851"/>
        <c:crosses val="autoZero"/>
        <c:crossBetween val="midCat"/>
        <c:dispUnits/>
      </c:valAx>
      <c:valAx>
        <c:axId val="3124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standard deviation</a:t>
                </a:r>
              </a:p>
            </c:rich>
          </c:tx>
          <c:layout>
            <c:manualLayout>
              <c:xMode val="factor"/>
              <c:yMode val="factor"/>
              <c:x val="0.001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03746"/>
        <c:crossesAt val="-2.5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575"/>
          <c:y val="0.0125"/>
          <c:w val="0.31825"/>
          <c:h val="0.3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reativecommons.org/licenses/by-nd/3.0/" TargetMode="External" /><Relationship Id="rId3" Type="http://schemas.openxmlformats.org/officeDocument/2006/relationships/hyperlink" Target="http://creativecommons.org/licenses/by-nd/3.0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1</xdr:row>
      <xdr:rowOff>85725</xdr:rowOff>
    </xdr:from>
    <xdr:to>
      <xdr:col>7</xdr:col>
      <xdr:colOff>533400</xdr:colOff>
      <xdr:row>3</xdr:row>
      <xdr:rowOff>0</xdr:rowOff>
    </xdr:to>
    <xdr:pic>
      <xdr:nvPicPr>
        <xdr:cNvPr id="1" name="Picture 9" descr="Creative Commons Licenc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276225"/>
          <a:ext cx="838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13</xdr:row>
      <xdr:rowOff>85725</xdr:rowOff>
    </xdr:from>
    <xdr:to>
      <xdr:col>13</xdr:col>
      <xdr:colOff>561975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4743450" y="2228850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76200</xdr:rowOff>
    </xdr:from>
    <xdr:to>
      <xdr:col>6</xdr:col>
      <xdr:colOff>209550</xdr:colOff>
      <xdr:row>30</xdr:row>
      <xdr:rowOff>28575</xdr:rowOff>
    </xdr:to>
    <xdr:graphicFrame>
      <xdr:nvGraphicFramePr>
        <xdr:cNvPr id="2" name="Chart 2"/>
        <xdr:cNvGraphicFramePr/>
      </xdr:nvGraphicFramePr>
      <xdr:xfrm>
        <a:off x="0" y="2219325"/>
        <a:ext cx="47910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20</xdr:row>
      <xdr:rowOff>47625</xdr:rowOff>
    </xdr:from>
    <xdr:to>
      <xdr:col>13</xdr:col>
      <xdr:colOff>295275</xdr:colOff>
      <xdr:row>35</xdr:row>
      <xdr:rowOff>133350</xdr:rowOff>
    </xdr:to>
    <xdr:graphicFrame>
      <xdr:nvGraphicFramePr>
        <xdr:cNvPr id="1" name="Chart 3"/>
        <xdr:cNvGraphicFramePr/>
      </xdr:nvGraphicFramePr>
      <xdr:xfrm>
        <a:off x="4619625" y="3286125"/>
        <a:ext cx="45243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28575</xdr:rowOff>
    </xdr:from>
    <xdr:to>
      <xdr:col>6</xdr:col>
      <xdr:colOff>19050</xdr:colOff>
      <xdr:row>35</xdr:row>
      <xdr:rowOff>142875</xdr:rowOff>
    </xdr:to>
    <xdr:graphicFrame>
      <xdr:nvGraphicFramePr>
        <xdr:cNvPr id="2" name="Chart 4"/>
        <xdr:cNvGraphicFramePr/>
      </xdr:nvGraphicFramePr>
      <xdr:xfrm>
        <a:off x="0" y="3267075"/>
        <a:ext cx="46005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29</xdr:row>
      <xdr:rowOff>47625</xdr:rowOff>
    </xdr:from>
    <xdr:to>
      <xdr:col>9</xdr:col>
      <xdr:colOff>495300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628650" y="4743450"/>
        <a:ext cx="5353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cmsf.org/" TargetMode="External" /><Relationship Id="rId2" Type="http://schemas.openxmlformats.org/officeDocument/2006/relationships/hyperlink" Target="http://creativecommons.org/licenses/by-nd/3.0/" TargetMode="Externa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4"/>
  <sheetViews>
    <sheetView tabSelected="1" zoomScalePageLayoutView="0" workbookViewId="0" topLeftCell="A16">
      <selection activeCell="C10" sqref="C10:F12"/>
    </sheetView>
  </sheetViews>
  <sheetFormatPr defaultColWidth="9.140625" defaultRowHeight="12.75"/>
  <cols>
    <col min="1" max="1" width="13.00390625" style="3" bestFit="1" customWidth="1"/>
    <col min="2" max="16384" width="9.140625" style="3" customWidth="1"/>
  </cols>
  <sheetData>
    <row r="1" ht="15">
      <c r="E1" s="3" t="s">
        <v>95</v>
      </c>
    </row>
    <row r="2" ht="15"/>
    <row r="3" ht="15"/>
    <row r="4" spans="1:8" ht="16.5">
      <c r="A4" s="38"/>
      <c r="H4" s="39" t="s">
        <v>85</v>
      </c>
    </row>
    <row r="5" ht="15">
      <c r="H5" s="41" t="s">
        <v>87</v>
      </c>
    </row>
    <row r="6" ht="15">
      <c r="H6" s="41" t="s">
        <v>86</v>
      </c>
    </row>
    <row r="8" ht="15">
      <c r="A8" s="4" t="s">
        <v>69</v>
      </c>
    </row>
    <row r="9" ht="15">
      <c r="A9" s="4"/>
    </row>
    <row r="10" spans="1:6" ht="15">
      <c r="A10" s="4"/>
      <c r="C10" s="63" t="s">
        <v>56</v>
      </c>
      <c r="D10" s="64"/>
      <c r="E10" s="64"/>
      <c r="F10" s="65"/>
    </row>
    <row r="11" spans="1:6" ht="15">
      <c r="A11" s="4"/>
      <c r="C11" s="66"/>
      <c r="D11" s="67"/>
      <c r="E11" s="67"/>
      <c r="F11" s="68"/>
    </row>
    <row r="12" spans="1:6" ht="15">
      <c r="A12" s="4"/>
      <c r="C12" s="69"/>
      <c r="D12" s="70"/>
      <c r="E12" s="70"/>
      <c r="F12" s="71"/>
    </row>
    <row r="13" ht="15">
      <c r="A13" s="4"/>
    </row>
    <row r="14" ht="15.75">
      <c r="A14" s="4" t="s">
        <v>61</v>
      </c>
    </row>
    <row r="15" ht="15">
      <c r="A15" s="4" t="s">
        <v>64</v>
      </c>
    </row>
    <row r="16" ht="15">
      <c r="A16" s="4"/>
    </row>
    <row r="17" ht="15.75">
      <c r="A17" s="4" t="s">
        <v>62</v>
      </c>
    </row>
    <row r="18" ht="15">
      <c r="A18" s="4"/>
    </row>
    <row r="19" ht="15">
      <c r="A19" s="4"/>
    </row>
    <row r="20" ht="15">
      <c r="A20" s="4"/>
    </row>
    <row r="21" ht="15.75">
      <c r="A21" s="4" t="s">
        <v>63</v>
      </c>
    </row>
    <row r="22" ht="15">
      <c r="A22" s="4" t="s">
        <v>40</v>
      </c>
    </row>
    <row r="23" ht="15">
      <c r="A23" s="4" t="s">
        <v>41</v>
      </c>
    </row>
    <row r="24" ht="15">
      <c r="A24" s="4"/>
    </row>
    <row r="25" ht="15">
      <c r="A25" s="4"/>
    </row>
    <row r="26" ht="15">
      <c r="A26" s="4"/>
    </row>
    <row r="27" ht="15">
      <c r="A27" s="4"/>
    </row>
    <row r="28" ht="15">
      <c r="A28" s="4" t="s">
        <v>39</v>
      </c>
    </row>
    <row r="29" ht="15">
      <c r="A29" s="4" t="s">
        <v>36</v>
      </c>
    </row>
    <row r="30" ht="15">
      <c r="A30" s="4" t="s">
        <v>58</v>
      </c>
    </row>
    <row r="31" ht="15">
      <c r="A31" s="4" t="s">
        <v>82</v>
      </c>
    </row>
    <row r="32" ht="15">
      <c r="A32" s="3" t="s">
        <v>65</v>
      </c>
    </row>
    <row r="34" ht="15"/>
    <row r="35" spans="1:21" ht="15.75">
      <c r="A35" s="37"/>
      <c r="D35" s="53" t="s">
        <v>98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5"/>
    </row>
    <row r="36" spans="4:21" ht="15">
      <c r="D36" s="56" t="s">
        <v>100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8"/>
    </row>
    <row r="37" spans="4:21" ht="15">
      <c r="D37" s="59" t="s">
        <v>99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1"/>
    </row>
    <row r="38" ht="15"/>
    <row r="39" ht="16.5">
      <c r="N39" s="39"/>
    </row>
    <row r="40" ht="15">
      <c r="N40" s="41"/>
    </row>
    <row r="41" ht="15">
      <c r="N41" s="41"/>
    </row>
    <row r="45" ht="15">
      <c r="A45" s="3" t="s">
        <v>59</v>
      </c>
    </row>
    <row r="46" ht="15">
      <c r="A46" s="35">
        <v>40099</v>
      </c>
    </row>
    <row r="47" spans="1:4" ht="15">
      <c r="A47" s="35">
        <v>40427</v>
      </c>
      <c r="D47" s="3" t="s">
        <v>60</v>
      </c>
    </row>
    <row r="48" spans="1:4" ht="15">
      <c r="A48" s="35">
        <v>40470</v>
      </c>
      <c r="D48" s="3" t="s">
        <v>80</v>
      </c>
    </row>
    <row r="49" spans="1:4" ht="15">
      <c r="A49" s="35">
        <v>40496</v>
      </c>
      <c r="D49" s="3" t="s">
        <v>81</v>
      </c>
    </row>
    <row r="50" spans="1:4" ht="15">
      <c r="A50" s="35">
        <v>40505</v>
      </c>
      <c r="B50" s="3" t="s">
        <v>84</v>
      </c>
      <c r="D50" s="3" t="s">
        <v>83</v>
      </c>
    </row>
    <row r="51" spans="1:4" ht="15">
      <c r="A51" s="35">
        <v>40529</v>
      </c>
      <c r="B51" s="3" t="s">
        <v>89</v>
      </c>
      <c r="D51" s="3" t="s">
        <v>88</v>
      </c>
    </row>
    <row r="52" spans="1:4" ht="15">
      <c r="A52" s="35">
        <v>40557</v>
      </c>
      <c r="B52" s="3" t="s">
        <v>91</v>
      </c>
      <c r="D52" s="3" t="s">
        <v>97</v>
      </c>
    </row>
    <row r="54" ht="15">
      <c r="I54" s="40"/>
    </row>
  </sheetData>
  <sheetProtection password="F48A" sheet="1" objects="1" scenarios="1"/>
  <mergeCells count="1">
    <mergeCell ref="C10:F12"/>
  </mergeCells>
  <hyperlinks>
    <hyperlink ref="H5" r:id="rId1" display="http:/www.icmsf.org"/>
    <hyperlink ref="H6" r:id="rId2" display="http://creativecommons.org/licenses/by-nd/3.0/"/>
  </hyperlinks>
  <printOptions/>
  <pageMargins left="0.75" right="0.75" top="1" bottom="1" header="0.5" footer="0.5"/>
  <pageSetup horizontalDpi="600" verticalDpi="600" orientation="portrait" paperSize="9"/>
  <drawing r:id="rId5"/>
  <legacyDrawing r:id="rId4"/>
  <oleObjects>
    <oleObject progId="Document" dvAspect="DVASPECT_ICON" shapeId="76677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162"/>
  <sheetViews>
    <sheetView zoomScalePageLayoutView="0" workbookViewId="0" topLeftCell="A1">
      <selection activeCell="E12" sqref="E12"/>
    </sheetView>
  </sheetViews>
  <sheetFormatPr defaultColWidth="9.140625" defaultRowHeight="12.75"/>
  <cols>
    <col min="2" max="2" width="12.421875" style="0" bestFit="1" customWidth="1"/>
    <col min="3" max="3" width="13.140625" style="0" bestFit="1" customWidth="1"/>
    <col min="4" max="4" width="12.421875" style="0" bestFit="1" customWidth="1"/>
    <col min="6" max="6" width="12.421875" style="0" bestFit="1" customWidth="1"/>
  </cols>
  <sheetData>
    <row r="1" ht="12.75">
      <c r="A1" t="s">
        <v>38</v>
      </c>
    </row>
    <row r="2" ht="12.75">
      <c r="A2" t="s">
        <v>34</v>
      </c>
    </row>
    <row r="5" spans="1:21" ht="12.75">
      <c r="A5" s="26"/>
      <c r="B5" s="13" t="s">
        <v>2</v>
      </c>
      <c r="C5" s="14" t="s">
        <v>3</v>
      </c>
      <c r="U5" t="s">
        <v>37</v>
      </c>
    </row>
    <row r="6" spans="1:22" ht="15.75" customHeight="1">
      <c r="A6" s="15" t="s">
        <v>1</v>
      </c>
      <c r="B6" s="23">
        <v>-2.5</v>
      </c>
      <c r="C6" s="16">
        <v>0.8</v>
      </c>
      <c r="E6" s="2"/>
      <c r="F6" s="63" t="s">
        <v>56</v>
      </c>
      <c r="G6" s="64"/>
      <c r="H6" s="64"/>
      <c r="I6" s="65"/>
      <c r="U6" s="12">
        <v>-2.5</v>
      </c>
      <c r="V6" s="12">
        <v>0.8</v>
      </c>
    </row>
    <row r="7" spans="1:22" ht="12.75">
      <c r="A7" s="17" t="s">
        <v>17</v>
      </c>
      <c r="B7" s="24">
        <v>1.4</v>
      </c>
      <c r="C7" s="32">
        <v>0.5</v>
      </c>
      <c r="F7" s="66"/>
      <c r="G7" s="67"/>
      <c r="H7" s="67"/>
      <c r="I7" s="68"/>
      <c r="U7" s="12">
        <v>1.4</v>
      </c>
      <c r="V7" s="12">
        <v>0.5</v>
      </c>
    </row>
    <row r="8" spans="1:22" ht="12.75">
      <c r="A8" s="20" t="s">
        <v>26</v>
      </c>
      <c r="B8" s="25">
        <v>2.7</v>
      </c>
      <c r="C8" s="22">
        <v>0.59</v>
      </c>
      <c r="F8" s="69"/>
      <c r="G8" s="70"/>
      <c r="H8" s="70"/>
      <c r="I8" s="71"/>
      <c r="U8" s="12">
        <v>2.7</v>
      </c>
      <c r="V8" s="12">
        <v>0.59</v>
      </c>
    </row>
    <row r="11" spans="1:10" ht="12.75">
      <c r="A11" s="15"/>
      <c r="B11" s="27" t="s">
        <v>2</v>
      </c>
      <c r="C11" s="28" t="s">
        <v>3</v>
      </c>
      <c r="E11" s="15" t="s">
        <v>0</v>
      </c>
      <c r="F11" s="27" t="s">
        <v>16</v>
      </c>
      <c r="G11" s="28" t="s">
        <v>24</v>
      </c>
      <c r="I11" s="15" t="s">
        <v>27</v>
      </c>
      <c r="J11" s="28" t="s">
        <v>24</v>
      </c>
    </row>
    <row r="12" spans="1:10" ht="12.75">
      <c r="A12" s="20" t="s">
        <v>23</v>
      </c>
      <c r="B12" s="31">
        <f>+B6-B7+B8+B9</f>
        <v>-1.1999999999999997</v>
      </c>
      <c r="C12" s="30">
        <f>SQRT(SUMSQ(C6:C9))</f>
        <v>1.1126994203287788</v>
      </c>
      <c r="E12" s="25">
        <v>2</v>
      </c>
      <c r="F12" s="29">
        <f>1-NORMDIST(E12,B12,C12,1)</f>
        <v>0.0020144569575994975</v>
      </c>
      <c r="G12" s="30">
        <f>100*F12</f>
        <v>0.20144569575994975</v>
      </c>
      <c r="I12" s="20">
        <f>1-F12</f>
        <v>0.9979855430424005</v>
      </c>
      <c r="J12" s="30">
        <f>100*I12</f>
        <v>99.79855430424006</v>
      </c>
    </row>
    <row r="32" spans="1:8" ht="12.75">
      <c r="A32" t="s">
        <v>42</v>
      </c>
      <c r="H32" t="s">
        <v>43</v>
      </c>
    </row>
    <row r="35" spans="2:7" ht="12.75">
      <c r="B35" s="72" t="s">
        <v>96</v>
      </c>
      <c r="C35" s="73"/>
      <c r="D35" s="73"/>
      <c r="E35" s="73"/>
      <c r="F35" s="73"/>
      <c r="G35" s="74"/>
    </row>
    <row r="36" spans="2:7" ht="12.75">
      <c r="B36" s="42"/>
      <c r="C36" s="43"/>
      <c r="D36" s="43"/>
      <c r="E36" s="43"/>
      <c r="F36" s="44"/>
      <c r="G36" s="45"/>
    </row>
    <row r="37" spans="2:7" ht="12.75">
      <c r="B37" s="46"/>
      <c r="C37" s="47"/>
      <c r="D37" s="47"/>
      <c r="E37" s="48"/>
      <c r="F37" s="47"/>
      <c r="G37" s="49"/>
    </row>
    <row r="38" spans="2:7" ht="12.75">
      <c r="B38" s="46"/>
      <c r="C38" s="62"/>
      <c r="D38" s="47"/>
      <c r="E38" s="47"/>
      <c r="F38" s="47"/>
      <c r="G38" s="49"/>
    </row>
    <row r="39" spans="2:7" ht="12.75">
      <c r="B39" s="46"/>
      <c r="C39" s="47"/>
      <c r="D39" s="47"/>
      <c r="E39" s="47"/>
      <c r="F39" s="47"/>
      <c r="G39" s="49"/>
    </row>
    <row r="40" spans="2:7" ht="12.75">
      <c r="B40" s="46"/>
      <c r="C40" s="47"/>
      <c r="D40" s="47"/>
      <c r="E40" s="47"/>
      <c r="F40" s="48"/>
      <c r="G40" s="49"/>
    </row>
    <row r="41" spans="2:7" ht="12.75">
      <c r="B41" s="46"/>
      <c r="C41" s="47"/>
      <c r="D41" s="47"/>
      <c r="E41" s="47"/>
      <c r="F41" s="47"/>
      <c r="G41" s="49"/>
    </row>
    <row r="42" spans="2:7" ht="12.75">
      <c r="B42" s="50"/>
      <c r="C42" s="51"/>
      <c r="D42" s="51"/>
      <c r="E42" s="51"/>
      <c r="F42" s="51"/>
      <c r="G42" s="52"/>
    </row>
    <row r="51" spans="1:6" ht="12.75">
      <c r="A51" t="s">
        <v>90</v>
      </c>
      <c r="B51">
        <f>+B6</f>
        <v>-2.5</v>
      </c>
      <c r="C51">
        <f>-B7</f>
        <v>-1.4</v>
      </c>
      <c r="D51">
        <f>+B8</f>
        <v>2.7</v>
      </c>
      <c r="F51">
        <f>+B12</f>
        <v>-1.1999999999999997</v>
      </c>
    </row>
    <row r="52" spans="1:6" ht="12.75">
      <c r="A52" t="s">
        <v>3</v>
      </c>
      <c r="B52">
        <f>+C6</f>
        <v>0.8</v>
      </c>
      <c r="C52">
        <f>+C7</f>
        <v>0.5</v>
      </c>
      <c r="D52">
        <f>+C8</f>
        <v>0.59</v>
      </c>
      <c r="F52">
        <f>+C12</f>
        <v>1.1126994203287788</v>
      </c>
    </row>
    <row r="53" spans="1:6" ht="12.75">
      <c r="A53" t="s">
        <v>92</v>
      </c>
      <c r="B53">
        <f>+SUM(B56:B162)*0.15</f>
        <v>0.9999999999985125</v>
      </c>
      <c r="C53">
        <f>+SUM(C56:C162)*0.15</f>
        <v>1.0000000000000007</v>
      </c>
      <c r="D53">
        <f>+SUM(D56:D162)*0.15</f>
        <v>1.0000000000000004</v>
      </c>
      <c r="F53">
        <f>+SUM(F56:F162)*0.15</f>
        <v>0.999999999686177</v>
      </c>
    </row>
    <row r="55" spans="1:7" ht="12.75">
      <c r="A55" t="s">
        <v>21</v>
      </c>
      <c r="B55" t="s">
        <v>1</v>
      </c>
      <c r="C55" s="1" t="s">
        <v>57</v>
      </c>
      <c r="D55" t="s">
        <v>26</v>
      </c>
      <c r="F55" t="s">
        <v>22</v>
      </c>
      <c r="G55" t="s">
        <v>0</v>
      </c>
    </row>
    <row r="56" spans="1:9" ht="12.75">
      <c r="A56">
        <v>-8</v>
      </c>
      <c r="B56">
        <f aca="true" t="shared" si="0" ref="B56:D75">IF(B$52&gt;0,NORMDIST($A56,B$51,B$52,0),"")</f>
        <v>2.7178157946487085E-11</v>
      </c>
      <c r="C56">
        <f t="shared" si="0"/>
        <v>1.1646751199473138E-38</v>
      </c>
      <c r="D56">
        <f t="shared" si="0"/>
        <v>2.5726851981634777E-72</v>
      </c>
      <c r="F56">
        <f>IF(F$52&gt;0,NORMDIST($A56,F$51,F$52,0),"")</f>
        <v>2.783652735505745E-09</v>
      </c>
      <c r="G56">
        <f>+E12</f>
        <v>2</v>
      </c>
      <c r="H56">
        <v>0</v>
      </c>
      <c r="I56">
        <v>0</v>
      </c>
    </row>
    <row r="57" spans="1:9" ht="12.75">
      <c r="A57">
        <f aca="true" t="shared" si="1" ref="A57:A88">0.15+A56</f>
        <v>-7.85</v>
      </c>
      <c r="B57">
        <f t="shared" si="0"/>
        <v>9.692117400777066E-11</v>
      </c>
      <c r="C57">
        <f t="shared" si="0"/>
        <v>5.840737587736359E-37</v>
      </c>
      <c r="D57">
        <f t="shared" si="0"/>
        <v>2.504792085741587E-70</v>
      </c>
      <c r="F57">
        <f>IF(F$52&gt;0,NORMDIST($A57,F$51,F$52,0),"")</f>
        <v>6.287229298535392E-09</v>
      </c>
      <c r="G57">
        <f>+G56</f>
        <v>2</v>
      </c>
      <c r="H57">
        <f>+MAX(F56:F171)</f>
        <v>0.3581737346682003</v>
      </c>
      <c r="I57">
        <f>+MAX(B56:F171)</f>
        <v>0.7978845608028654</v>
      </c>
    </row>
    <row r="58" spans="1:6" ht="12.75">
      <c r="A58">
        <f t="shared" si="1"/>
        <v>-7.699999999999999</v>
      </c>
      <c r="B58">
        <f t="shared" si="0"/>
        <v>3.3369457684535885E-10</v>
      </c>
      <c r="C58">
        <f t="shared" si="0"/>
        <v>2.676973598508652E-35</v>
      </c>
      <c r="D58">
        <f t="shared" si="0"/>
        <v>2.2860482832963885E-68</v>
      </c>
      <c r="F58">
        <f aca="true" t="shared" si="2" ref="F58:F121">IF(F$52&gt;0,NORMDIST($A58,F$51,F$52,0),"")</f>
        <v>1.3944762019277178E-08</v>
      </c>
    </row>
    <row r="59" spans="1:6" ht="12.75">
      <c r="A59">
        <f t="shared" si="1"/>
        <v>-7.549999999999999</v>
      </c>
      <c r="B59">
        <f t="shared" si="0"/>
        <v>1.109204098830421E-09</v>
      </c>
      <c r="C59">
        <f t="shared" si="0"/>
        <v>1.1213313852608142E-33</v>
      </c>
      <c r="D59">
        <f t="shared" si="0"/>
        <v>1.9558151104523882E-66</v>
      </c>
      <c r="F59">
        <f t="shared" si="2"/>
        <v>3.037179625219117E-08</v>
      </c>
    </row>
    <row r="60" spans="1:6" ht="12.75">
      <c r="A60">
        <f t="shared" si="1"/>
        <v>-7.399999999999999</v>
      </c>
      <c r="B60">
        <f t="shared" si="0"/>
        <v>3.5596362228710645E-09</v>
      </c>
      <c r="C60">
        <f t="shared" si="0"/>
        <v>4.2927674713263043E-32</v>
      </c>
      <c r="D60">
        <f t="shared" si="0"/>
        <v>1.5685518427524958E-64</v>
      </c>
      <c r="F60">
        <f t="shared" si="2"/>
        <v>6.495871300514762E-08</v>
      </c>
    </row>
    <row r="61" spans="1:6" ht="12.75">
      <c r="A61">
        <f t="shared" si="1"/>
        <v>-7.249999999999998</v>
      </c>
      <c r="B61">
        <f t="shared" si="0"/>
        <v>1.1028884887971433E-08</v>
      </c>
      <c r="C61">
        <f t="shared" si="0"/>
        <v>1.5019457544993697E-30</v>
      </c>
      <c r="D61">
        <f t="shared" si="0"/>
        <v>1.1792303260147314E-62</v>
      </c>
      <c r="F61">
        <f t="shared" si="2"/>
        <v>1.364306377527704E-07</v>
      </c>
    </row>
    <row r="62" spans="1:6" ht="12.75">
      <c r="A62">
        <f t="shared" si="1"/>
        <v>-7.099999999999998</v>
      </c>
      <c r="B62">
        <f t="shared" si="0"/>
        <v>3.299054004463264E-08</v>
      </c>
      <c r="C62">
        <f t="shared" si="0"/>
        <v>4.802690800017345E-29</v>
      </c>
      <c r="D62">
        <f t="shared" si="0"/>
        <v>8.310498648584618E-61</v>
      </c>
      <c r="F62">
        <f t="shared" si="2"/>
        <v>2.813804825009441E-07</v>
      </c>
    </row>
    <row r="63" spans="1:6" ht="12.75">
      <c r="A63">
        <f t="shared" si="1"/>
        <v>-6.9499999999999975</v>
      </c>
      <c r="B63">
        <f t="shared" si="0"/>
        <v>9.52750269910344E-08</v>
      </c>
      <c r="C63">
        <f t="shared" si="0"/>
        <v>1.4035519885323415E-27</v>
      </c>
      <c r="D63">
        <f t="shared" si="0"/>
        <v>5.490149983702918E-59</v>
      </c>
      <c r="F63">
        <f t="shared" si="2"/>
        <v>5.698802341690614E-07</v>
      </c>
    </row>
    <row r="64" spans="1:6" ht="12.75">
      <c r="A64">
        <f t="shared" si="1"/>
        <v>-6.799999999999997</v>
      </c>
      <c r="B64">
        <f t="shared" si="0"/>
        <v>2.656443422887912E-07</v>
      </c>
      <c r="C64">
        <f t="shared" si="0"/>
        <v>3.748744804683886E-26</v>
      </c>
      <c r="D64">
        <f t="shared" si="0"/>
        <v>3.399930320958274E-57</v>
      </c>
      <c r="F64">
        <f t="shared" si="2"/>
        <v>1.1333936666243072E-06</v>
      </c>
    </row>
    <row r="65" spans="1:6" ht="12.75">
      <c r="A65">
        <f t="shared" si="1"/>
        <v>-6.649999999999997</v>
      </c>
      <c r="B65">
        <f t="shared" si="0"/>
        <v>7.150787883044619E-07</v>
      </c>
      <c r="C65">
        <f t="shared" si="0"/>
        <v>9.150751181042261E-25</v>
      </c>
      <c r="D65">
        <f t="shared" si="0"/>
        <v>1.9737152925076746E-55</v>
      </c>
      <c r="F65">
        <f t="shared" si="2"/>
        <v>2.213530610912146E-06</v>
      </c>
    </row>
    <row r="66" spans="1:6" ht="12.75">
      <c r="A66">
        <f t="shared" si="1"/>
        <v>-6.4999999999999964</v>
      </c>
      <c r="B66">
        <f t="shared" si="0"/>
        <v>1.8583993934179117E-06</v>
      </c>
      <c r="C66">
        <f t="shared" si="0"/>
        <v>2.0414611188613798E-23</v>
      </c>
      <c r="D66">
        <f t="shared" si="0"/>
        <v>1.0740578594830893E-53</v>
      </c>
      <c r="F66">
        <f t="shared" si="2"/>
        <v>4.245196976750991E-06</v>
      </c>
    </row>
    <row r="67" spans="1:6" ht="12.75">
      <c r="A67">
        <f t="shared" si="1"/>
        <v>-6.349999999999996</v>
      </c>
      <c r="B67">
        <f t="shared" si="0"/>
        <v>4.6628994353182324E-06</v>
      </c>
      <c r="C67">
        <f t="shared" si="0"/>
        <v>4.162353640406004E-22</v>
      </c>
      <c r="D67">
        <f t="shared" si="0"/>
        <v>5.4789776726771226E-52</v>
      </c>
      <c r="F67">
        <f t="shared" si="2"/>
        <v>7.994986295775939E-06</v>
      </c>
    </row>
    <row r="68" spans="1:6" ht="12.75">
      <c r="A68">
        <f t="shared" si="1"/>
        <v>-6.199999999999996</v>
      </c>
      <c r="B68">
        <f t="shared" si="0"/>
        <v>1.1295484861314497E-05</v>
      </c>
      <c r="C68">
        <f t="shared" si="0"/>
        <v>7.756223863494583E-21</v>
      </c>
      <c r="D68">
        <f t="shared" si="0"/>
        <v>2.6199926063188803E-50</v>
      </c>
      <c r="F68">
        <f t="shared" si="2"/>
        <v>1.4785811471720514E-05</v>
      </c>
    </row>
    <row r="69" spans="1:6" ht="12.75">
      <c r="A69">
        <f t="shared" si="1"/>
        <v>-6.049999999999995</v>
      </c>
      <c r="B69">
        <f t="shared" si="0"/>
        <v>2.6417124391807592E-05</v>
      </c>
      <c r="C69">
        <f t="shared" si="0"/>
        <v>1.320915972147993E-19</v>
      </c>
      <c r="D69">
        <f t="shared" si="0"/>
        <v>1.1744358038614816E-48</v>
      </c>
      <c r="F69">
        <f t="shared" si="2"/>
        <v>2.6852218251303345E-05</v>
      </c>
    </row>
    <row r="70" spans="1:6" ht="12.75">
      <c r="A70">
        <f t="shared" si="1"/>
        <v>-5.899999999999995</v>
      </c>
      <c r="B70">
        <f t="shared" si="0"/>
        <v>5.964829567650777E-05</v>
      </c>
      <c r="C70">
        <f t="shared" si="0"/>
        <v>2.0559547143339875E-18</v>
      </c>
      <c r="D70">
        <f t="shared" si="0"/>
        <v>4.9350002782459805E-47</v>
      </c>
      <c r="F70">
        <f t="shared" si="2"/>
        <v>4.7887562938947774E-05</v>
      </c>
    </row>
    <row r="71" spans="1:6" ht="12.75">
      <c r="A71">
        <f t="shared" si="1"/>
        <v>-5.749999999999995</v>
      </c>
      <c r="B71">
        <f t="shared" si="0"/>
        <v>0.00013002964345960858</v>
      </c>
      <c r="C71">
        <f t="shared" si="0"/>
        <v>2.9245927150015863E-17</v>
      </c>
      <c r="D71">
        <f t="shared" si="0"/>
        <v>1.9438992946053787E-45</v>
      </c>
      <c r="F71">
        <f t="shared" si="2"/>
        <v>8.386347740423754E-05</v>
      </c>
    </row>
    <row r="72" spans="1:6" ht="12.75">
      <c r="A72">
        <f t="shared" si="1"/>
        <v>-5.599999999999994</v>
      </c>
      <c r="B72">
        <f t="shared" si="0"/>
        <v>0.0002736645472057727</v>
      </c>
      <c r="C72">
        <f t="shared" si="0"/>
        <v>3.802163075816306E-16</v>
      </c>
      <c r="D72">
        <f t="shared" si="0"/>
        <v>7.177761517368986E-44</v>
      </c>
      <c r="F72">
        <f t="shared" si="2"/>
        <v>0.0001442216834145261</v>
      </c>
    </row>
    <row r="73" spans="1:6" ht="12.75">
      <c r="A73">
        <f t="shared" si="1"/>
        <v>-5.449999999999994</v>
      </c>
      <c r="B73">
        <f t="shared" si="0"/>
        <v>0.0005560662551410282</v>
      </c>
      <c r="C73">
        <f t="shared" si="0"/>
        <v>4.5176188063090875E-15</v>
      </c>
      <c r="D73">
        <f t="shared" si="0"/>
        <v>2.4844654927525107E-42</v>
      </c>
      <c r="F73">
        <f t="shared" si="2"/>
        <v>0.00024355430916560123</v>
      </c>
    </row>
    <row r="74" spans="1:6" ht="12.75">
      <c r="A74">
        <f t="shared" si="1"/>
        <v>-5.299999999999994</v>
      </c>
      <c r="B74">
        <f t="shared" si="0"/>
        <v>0.001090853368807231</v>
      </c>
      <c r="C74">
        <f t="shared" si="0"/>
        <v>4.905710571393336E-14</v>
      </c>
      <c r="D74">
        <f t="shared" si="0"/>
        <v>8.061309498784043E-41</v>
      </c>
      <c r="F74">
        <f t="shared" si="2"/>
        <v>0.00040389515036983907</v>
      </c>
    </row>
    <row r="75" spans="1:6" ht="12.75">
      <c r="A75">
        <f t="shared" si="1"/>
        <v>-5.149999999999993</v>
      </c>
      <c r="B75">
        <f t="shared" si="0"/>
        <v>0.0020660367780078793</v>
      </c>
      <c r="C75">
        <f t="shared" si="0"/>
        <v>4.868641066058505E-13</v>
      </c>
      <c r="D75">
        <f t="shared" si="0"/>
        <v>2.451923429178016E-39</v>
      </c>
      <c r="F75">
        <f t="shared" si="2"/>
        <v>0.0006577320770773088</v>
      </c>
    </row>
    <row r="76" spans="1:6" ht="12.75">
      <c r="A76">
        <f t="shared" si="1"/>
        <v>-4.999999999999993</v>
      </c>
      <c r="B76">
        <f aca="true" t="shared" si="3" ref="B76:D95">IF(B$52&gt;0,NORMDIST($A76,B$51,B$52,0),"")</f>
        <v>0.0037778225439985495</v>
      </c>
      <c r="C76">
        <f t="shared" si="3"/>
        <v>4.415979926274733E-12</v>
      </c>
      <c r="D76">
        <f t="shared" si="3"/>
        <v>6.990961227990934E-38</v>
      </c>
      <c r="F76">
        <f t="shared" si="2"/>
        <v>0.001051809211443345</v>
      </c>
    </row>
    <row r="77" spans="1:6" ht="12.75">
      <c r="A77">
        <f t="shared" si="1"/>
        <v>-4.8499999999999925</v>
      </c>
      <c r="B77">
        <f t="shared" si="3"/>
        <v>0.006669248414483076</v>
      </c>
      <c r="C77">
        <f t="shared" si="3"/>
        <v>3.660664434031533E-11</v>
      </c>
      <c r="D77">
        <f t="shared" si="3"/>
        <v>1.86851059770079E-36</v>
      </c>
      <c r="F77">
        <f t="shared" si="2"/>
        <v>0.0016517049890460052</v>
      </c>
    </row>
    <row r="78" spans="1:6" ht="12.75">
      <c r="A78">
        <f t="shared" si="1"/>
        <v>-4.699999999999992</v>
      </c>
      <c r="B78">
        <f t="shared" si="3"/>
        <v>0.01136695312698912</v>
      </c>
      <c r="C78">
        <f t="shared" si="3"/>
        <v>2.77335998833091E-10</v>
      </c>
      <c r="D78">
        <f t="shared" si="3"/>
        <v>4.681477270372219E-35</v>
      </c>
      <c r="F78">
        <f t="shared" si="2"/>
        <v>0.0025470387636896026</v>
      </c>
    </row>
    <row r="79" spans="1:6" ht="12.75">
      <c r="A79">
        <f t="shared" si="1"/>
        <v>-4.549999999999992</v>
      </c>
      <c r="B79">
        <f t="shared" si="3"/>
        <v>0.018704369732392923</v>
      </c>
      <c r="C79">
        <f t="shared" si="3"/>
        <v>1.9202866740626583E-09</v>
      </c>
      <c r="D79">
        <f t="shared" si="3"/>
        <v>1.0995094205391984E-33</v>
      </c>
      <c r="F79">
        <f t="shared" si="2"/>
        <v>0.003856969387581361</v>
      </c>
    </row>
    <row r="80" spans="1:6" ht="12.75">
      <c r="A80">
        <f t="shared" si="1"/>
        <v>-4.3999999999999915</v>
      </c>
      <c r="B80">
        <f t="shared" si="3"/>
        <v>0.029714876037393003</v>
      </c>
      <c r="C80">
        <f t="shared" si="3"/>
        <v>1.2151765699647782E-08</v>
      </c>
      <c r="D80">
        <f t="shared" si="3"/>
        <v>2.420715060640412E-32</v>
      </c>
      <c r="F80">
        <f t="shared" si="2"/>
        <v>0.005735408988062799</v>
      </c>
    </row>
    <row r="81" spans="1:6" ht="12.75">
      <c r="A81">
        <f t="shared" si="1"/>
        <v>-4.249999999999991</v>
      </c>
      <c r="B81">
        <f t="shared" si="3"/>
        <v>0.04557604147024129</v>
      </c>
      <c r="C81">
        <f t="shared" si="3"/>
        <v>7.027910189641567E-08</v>
      </c>
      <c r="D81">
        <f t="shared" si="3"/>
        <v>4.995938361301934E-31</v>
      </c>
      <c r="F81">
        <f t="shared" si="2"/>
        <v>0.008375102994575057</v>
      </c>
    </row>
    <row r="82" spans="1:6" ht="12.75">
      <c r="A82">
        <f t="shared" si="1"/>
        <v>-4.099999999999991</v>
      </c>
      <c r="B82">
        <f t="shared" si="3"/>
        <v>0.06748870814148662</v>
      </c>
      <c r="C82">
        <f t="shared" si="3"/>
        <v>3.714723689110955E-07</v>
      </c>
      <c r="D82">
        <f t="shared" si="3"/>
        <v>9.665384884293471E-30</v>
      </c>
      <c r="F82">
        <f t="shared" si="2"/>
        <v>0.012009460107830962</v>
      </c>
    </row>
    <row r="83" spans="1:6" ht="12.75">
      <c r="A83">
        <f t="shared" si="1"/>
        <v>-3.949999999999991</v>
      </c>
      <c r="B83">
        <f t="shared" si="3"/>
        <v>0.0964844805496404</v>
      </c>
      <c r="C83">
        <f t="shared" si="3"/>
        <v>1.7944870324768303E-06</v>
      </c>
      <c r="D83">
        <f t="shared" si="3"/>
        <v>1.7528708376017288E-28</v>
      </c>
      <c r="F83">
        <f t="shared" si="2"/>
        <v>0.016910808615366743</v>
      </c>
    </row>
    <row r="84" spans="1:6" ht="12.75">
      <c r="A84">
        <f t="shared" si="1"/>
        <v>-3.799999999999991</v>
      </c>
      <c r="B84">
        <f t="shared" si="3"/>
        <v>0.1331728351632338</v>
      </c>
      <c r="C84">
        <f t="shared" si="3"/>
        <v>7.922598182064827E-06</v>
      </c>
      <c r="D84">
        <f t="shared" si="3"/>
        <v>2.9799526313327288E-27</v>
      </c>
      <c r="F84">
        <f t="shared" si="2"/>
        <v>0.02338367834841497</v>
      </c>
    </row>
    <row r="85" spans="1:6" ht="12.75">
      <c r="A85">
        <f t="shared" si="1"/>
        <v>-3.649999999999991</v>
      </c>
      <c r="B85">
        <f t="shared" si="3"/>
        <v>0.1774621190065223</v>
      </c>
      <c r="C85">
        <f t="shared" si="3"/>
        <v>3.1967482213813504E-05</v>
      </c>
      <c r="D85">
        <f t="shared" si="3"/>
        <v>4.748948801472445E-26</v>
      </c>
      <c r="F85">
        <f t="shared" si="2"/>
        <v>0.031751836223188175</v>
      </c>
    </row>
    <row r="86" spans="1:6" ht="12.75">
      <c r="A86">
        <f t="shared" si="1"/>
        <v>-3.499999999999991</v>
      </c>
      <c r="B86">
        <f t="shared" si="3"/>
        <v>0.22831135673628056</v>
      </c>
      <c r="C86">
        <f t="shared" si="3"/>
        <v>0.0001178861355130885</v>
      </c>
      <c r="D86">
        <f t="shared" si="3"/>
        <v>7.0943775336328675E-25</v>
      </c>
      <c r="F86">
        <f t="shared" si="2"/>
        <v>0.0423382035386485</v>
      </c>
    </row>
    <row r="87" spans="1:6" ht="12.75">
      <c r="A87">
        <f t="shared" si="1"/>
        <v>-3.349999999999991</v>
      </c>
      <c r="B87">
        <f t="shared" si="3"/>
        <v>0.28358365871101915</v>
      </c>
      <c r="C87">
        <f t="shared" si="3"/>
        <v>0.00039731094278557227</v>
      </c>
      <c r="D87">
        <f t="shared" si="3"/>
        <v>9.934815052118695E-24</v>
      </c>
      <c r="F87">
        <f t="shared" si="2"/>
        <v>0.0554374914749663</v>
      </c>
    </row>
    <row r="88" spans="1:6" ht="12.75">
      <c r="A88">
        <f t="shared" si="1"/>
        <v>-3.1999999999999913</v>
      </c>
      <c r="B88">
        <f t="shared" si="3"/>
        <v>0.34006874797318265</v>
      </c>
      <c r="C88">
        <f t="shared" si="3"/>
        <v>0.00122380386022762</v>
      </c>
      <c r="D88">
        <f t="shared" si="3"/>
        <v>1.3041692587639853E-22</v>
      </c>
      <c r="F88">
        <f t="shared" si="2"/>
        <v>0.07128239412170162</v>
      </c>
    </row>
    <row r="89" spans="1:6" ht="12.75">
      <c r="A89">
        <f aca="true" t="shared" si="4" ref="A89:A120">0.15+A88</f>
        <v>-3.0499999999999914</v>
      </c>
      <c r="B89">
        <f t="shared" si="3"/>
        <v>0.3937169192832446</v>
      </c>
      <c r="C89">
        <f t="shared" si="3"/>
        <v>0.0034451378781075554</v>
      </c>
      <c r="D89">
        <f t="shared" si="3"/>
        <v>1.6048587456520908E-21</v>
      </c>
      <c r="F89">
        <f t="shared" si="2"/>
        <v>0.09000539626291211</v>
      </c>
    </row>
    <row r="90" spans="1:6" ht="12.75">
      <c r="A90">
        <f t="shared" si="4"/>
        <v>-2.8999999999999915</v>
      </c>
      <c r="B90">
        <f t="shared" si="3"/>
        <v>0.44008165845537667</v>
      </c>
      <c r="C90">
        <f t="shared" si="3"/>
        <v>0.008863696823876463</v>
      </c>
      <c r="D90">
        <f t="shared" si="3"/>
        <v>1.851263972387362E-20</v>
      </c>
      <c r="F90">
        <f t="shared" si="2"/>
        <v>0.11159953428085638</v>
      </c>
    </row>
    <row r="91" spans="1:6" ht="12.75">
      <c r="A91">
        <f t="shared" si="4"/>
        <v>-2.7499999999999916</v>
      </c>
      <c r="B91">
        <f t="shared" si="3"/>
        <v>0.4749132577482863</v>
      </c>
      <c r="C91">
        <f t="shared" si="3"/>
        <v>0.020841869628846134</v>
      </c>
      <c r="D91">
        <f t="shared" si="3"/>
        <v>2.0018363329522244E-19</v>
      </c>
      <c r="F91">
        <f t="shared" si="2"/>
        <v>0.1358825785277628</v>
      </c>
    </row>
    <row r="92" spans="1:6" ht="12.75">
      <c r="A92">
        <f t="shared" si="4"/>
        <v>-2.5999999999999917</v>
      </c>
      <c r="B92">
        <f t="shared" si="3"/>
        <v>0.4947971086809375</v>
      </c>
      <c r="C92">
        <f t="shared" si="3"/>
        <v>0.04478906058968757</v>
      </c>
      <c r="D92">
        <f t="shared" si="3"/>
        <v>2.0291654877728157E-18</v>
      </c>
      <c r="F92">
        <f t="shared" si="2"/>
        <v>0.16246983526234152</v>
      </c>
    </row>
    <row r="93" spans="1:6" ht="12.75">
      <c r="A93">
        <f t="shared" si="4"/>
        <v>-2.4499999999999917</v>
      </c>
      <c r="B93">
        <f t="shared" si="3"/>
        <v>0.49770482085860795</v>
      </c>
      <c r="C93">
        <f t="shared" si="3"/>
        <v>0.0879671919608574</v>
      </c>
      <c r="D93">
        <f t="shared" si="3"/>
        <v>1.928124392569157E-17</v>
      </c>
      <c r="F93">
        <f t="shared" si="2"/>
        <v>0.1907608566461966</v>
      </c>
    </row>
    <row r="94" spans="1:6" ht="12.75">
      <c r="A94">
        <f t="shared" si="4"/>
        <v>-2.299999999999992</v>
      </c>
      <c r="B94">
        <f t="shared" si="3"/>
        <v>0.48333514600356026</v>
      </c>
      <c r="C94">
        <f t="shared" si="3"/>
        <v>0.15790031660179293</v>
      </c>
      <c r="D94">
        <f t="shared" si="3"/>
        <v>1.7174389673003386E-16</v>
      </c>
      <c r="F94">
        <f t="shared" si="2"/>
        <v>0.21994462405600004</v>
      </c>
    </row>
    <row r="95" spans="1:6" ht="12.75">
      <c r="A95">
        <f t="shared" si="4"/>
        <v>-2.149999999999992</v>
      </c>
      <c r="B95">
        <f t="shared" si="3"/>
        <v>0.4531653963005545</v>
      </c>
      <c r="C95">
        <f t="shared" si="3"/>
        <v>0.2590351913317897</v>
      </c>
      <c r="D95">
        <f t="shared" si="3"/>
        <v>1.434023465419921E-15</v>
      </c>
      <c r="F95">
        <f t="shared" si="2"/>
        <v>0.2490261772646281</v>
      </c>
    </row>
    <row r="96" spans="1:6" ht="12.75">
      <c r="A96">
        <f t="shared" si="4"/>
        <v>-1.999999999999992</v>
      </c>
      <c r="B96">
        <f aca="true" t="shared" si="5" ref="B96:D115">IF(B$52&gt;0,NORMDIST($A96,B$51,B$52,0),"")</f>
        <v>0.4102012106879663</v>
      </c>
      <c r="C96">
        <f t="shared" si="5"/>
        <v>0.3883721099664333</v>
      </c>
      <c r="D96">
        <f t="shared" si="5"/>
        <v>1.1224316006319215E-14</v>
      </c>
      <c r="F96">
        <f t="shared" si="2"/>
        <v>0.27687530106664426</v>
      </c>
    </row>
    <row r="97" spans="1:6" ht="12.75">
      <c r="A97">
        <f t="shared" si="4"/>
        <v>-1.849999999999992</v>
      </c>
      <c r="B97">
        <f t="shared" si="5"/>
        <v>0.3584833344580152</v>
      </c>
      <c r="C97">
        <f t="shared" si="5"/>
        <v>0.5321704997975172</v>
      </c>
      <c r="D97">
        <f t="shared" si="5"/>
        <v>8.235542151672697E-14</v>
      </c>
      <c r="F97">
        <f t="shared" si="2"/>
        <v>0.3022950202583387</v>
      </c>
    </row>
    <row r="98" spans="1:6" ht="12.75">
      <c r="A98">
        <f t="shared" si="4"/>
        <v>-1.6999999999999922</v>
      </c>
      <c r="B98">
        <f t="shared" si="5"/>
        <v>0.30246340564892626</v>
      </c>
      <c r="C98">
        <f t="shared" si="5"/>
        <v>0.6664492057836054</v>
      </c>
      <c r="D98">
        <f t="shared" si="5"/>
        <v>5.664390495518112E-13</v>
      </c>
      <c r="F98">
        <f t="shared" si="2"/>
        <v>0.32410470345704023</v>
      </c>
    </row>
    <row r="99" spans="1:6" ht="12.75">
      <c r="A99">
        <f t="shared" si="4"/>
        <v>-1.5499999999999923</v>
      </c>
      <c r="B99">
        <f t="shared" si="5"/>
        <v>0.24638175239823132</v>
      </c>
      <c r="C99">
        <f t="shared" si="5"/>
        <v>0.7627756309210517</v>
      </c>
      <c r="D99">
        <f t="shared" si="5"/>
        <v>3.652101661909471E-12</v>
      </c>
      <c r="F99">
        <f t="shared" si="2"/>
        <v>0.34123002465692337</v>
      </c>
    </row>
    <row r="100" spans="1:6" ht="12.75">
      <c r="A100">
        <f t="shared" si="4"/>
        <v>-1.3999999999999924</v>
      </c>
      <c r="B100">
        <f t="shared" si="5"/>
        <v>0.19376533182286396</v>
      </c>
      <c r="C100">
        <f t="shared" si="5"/>
        <v>0.7978845608028654</v>
      </c>
      <c r="D100">
        <f t="shared" si="5"/>
        <v>2.2072992364145346E-11</v>
      </c>
      <c r="F100">
        <f t="shared" si="2"/>
        <v>0.3527903561316609</v>
      </c>
    </row>
    <row r="101" spans="1:6" ht="12.75">
      <c r="A101">
        <f t="shared" si="4"/>
        <v>-1.2499999999999925</v>
      </c>
      <c r="B101">
        <f t="shared" si="5"/>
        <v>0.1471212640303979</v>
      </c>
      <c r="C101">
        <f t="shared" si="5"/>
        <v>0.7627756309210448</v>
      </c>
      <c r="D101">
        <f t="shared" si="5"/>
        <v>1.2505707012333993E-10</v>
      </c>
      <c r="F101">
        <f t="shared" si="2"/>
        <v>0.3581737346682003</v>
      </c>
    </row>
    <row r="102" spans="1:6" ht="12.75">
      <c r="A102">
        <f t="shared" si="4"/>
        <v>-1.0999999999999925</v>
      </c>
      <c r="B102">
        <f t="shared" si="5"/>
        <v>0.10784664853313763</v>
      </c>
      <c r="C102">
        <f t="shared" si="5"/>
        <v>0.6664492057835935</v>
      </c>
      <c r="D102">
        <f t="shared" si="5"/>
        <v>6.641772079361652E-10</v>
      </c>
      <c r="F102">
        <f t="shared" si="2"/>
        <v>0.3570905269585783</v>
      </c>
    </row>
    <row r="103" spans="1:6" ht="12.75">
      <c r="A103">
        <f t="shared" si="4"/>
        <v>-0.9499999999999925</v>
      </c>
      <c r="B103">
        <f t="shared" si="5"/>
        <v>0.07632550630133159</v>
      </c>
      <c r="C103">
        <f t="shared" si="5"/>
        <v>0.5321704997975025</v>
      </c>
      <c r="D103">
        <f t="shared" si="5"/>
        <v>3.306651066507076E-09</v>
      </c>
      <c r="F103">
        <f t="shared" si="2"/>
        <v>0.34959924529708536</v>
      </c>
    </row>
    <row r="104" spans="1:6" ht="12.75">
      <c r="A104">
        <f t="shared" si="4"/>
        <v>-0.7999999999999925</v>
      </c>
      <c r="B104">
        <f t="shared" si="5"/>
        <v>0.052151231570422216</v>
      </c>
      <c r="C104">
        <f t="shared" si="5"/>
        <v>0.38837210996641897</v>
      </c>
      <c r="D104">
        <f t="shared" si="5"/>
        <v>1.54319728560998E-08</v>
      </c>
      <c r="F104">
        <f t="shared" si="2"/>
        <v>0.33610131137351296</v>
      </c>
    </row>
    <row r="105" spans="1:6" ht="12.75">
      <c r="A105">
        <f t="shared" si="4"/>
        <v>-0.6499999999999925</v>
      </c>
      <c r="B105">
        <f t="shared" si="5"/>
        <v>0.03440260100362984</v>
      </c>
      <c r="C105">
        <f t="shared" si="5"/>
        <v>0.2590351913317777</v>
      </c>
      <c r="D105">
        <f t="shared" si="5"/>
        <v>6.751234836080956E-08</v>
      </c>
      <c r="F105">
        <f t="shared" si="2"/>
        <v>0.31730542025540664</v>
      </c>
    </row>
    <row r="106" spans="1:6" ht="12.75">
      <c r="A106">
        <f t="shared" si="4"/>
        <v>-0.49999999999999245</v>
      </c>
      <c r="B106">
        <f t="shared" si="5"/>
        <v>0.021910375616960166</v>
      </c>
      <c r="C106">
        <f t="shared" si="5"/>
        <v>0.15790031660178408</v>
      </c>
      <c r="D106">
        <f t="shared" si="5"/>
        <v>2.7686857200838666E-07</v>
      </c>
      <c r="F106">
        <f t="shared" si="2"/>
        <v>0.294165907165495</v>
      </c>
    </row>
    <row r="107" spans="1:6" ht="12.75">
      <c r="A107">
        <f t="shared" si="4"/>
        <v>-0.34999999999999243</v>
      </c>
      <c r="B107">
        <f t="shared" si="5"/>
        <v>0.013472252125338294</v>
      </c>
      <c r="C107">
        <f t="shared" si="5"/>
        <v>0.08796719196085165</v>
      </c>
      <c r="D107">
        <f t="shared" si="5"/>
        <v>1.0643704005191663E-06</v>
      </c>
      <c r="F107">
        <f t="shared" si="2"/>
        <v>0.26780257500747545</v>
      </c>
    </row>
    <row r="108" spans="1:6" ht="12.75">
      <c r="A108">
        <f t="shared" si="4"/>
        <v>-0.19999999999999243</v>
      </c>
      <c r="B108">
        <f t="shared" si="5"/>
        <v>0.00799765038840424</v>
      </c>
      <c r="C108">
        <f t="shared" si="5"/>
        <v>0.04478906058968419</v>
      </c>
      <c r="D108">
        <f t="shared" si="5"/>
        <v>3.835664369407327E-06</v>
      </c>
      <c r="F108">
        <f t="shared" si="2"/>
        <v>0.23941134276147497</v>
      </c>
    </row>
    <row r="109" spans="1:6" ht="12.75">
      <c r="A109">
        <f t="shared" si="4"/>
        <v>-0.04999999999999244</v>
      </c>
      <c r="B109">
        <f t="shared" si="5"/>
        <v>0.004583702932867653</v>
      </c>
      <c r="C109">
        <f t="shared" si="5"/>
        <v>0.020841869628844358</v>
      </c>
      <c r="D109">
        <f t="shared" si="5"/>
        <v>1.2957376847538233E-05</v>
      </c>
      <c r="F109">
        <f t="shared" si="2"/>
        <v>0.2101755824468882</v>
      </c>
    </row>
    <row r="110" spans="1:6" ht="12.75">
      <c r="A110">
        <f t="shared" si="4"/>
        <v>0.10000000000000756</v>
      </c>
      <c r="B110">
        <f t="shared" si="5"/>
        <v>0.0025363100716246333</v>
      </c>
      <c r="C110">
        <f t="shared" si="5"/>
        <v>0.008863696823875613</v>
      </c>
      <c r="D110">
        <f t="shared" si="5"/>
        <v>4.1031960050391596E-05</v>
      </c>
      <c r="F110">
        <f t="shared" si="2"/>
        <v>0.1811871359698975</v>
      </c>
    </row>
    <row r="111" spans="1:6" ht="12.75">
      <c r="A111">
        <f t="shared" si="4"/>
        <v>0.25000000000000755</v>
      </c>
      <c r="B111">
        <f t="shared" si="5"/>
        <v>0.0013549399988932716</v>
      </c>
      <c r="C111">
        <f t="shared" si="5"/>
        <v>0.003445137878107191</v>
      </c>
      <c r="D111">
        <f t="shared" si="5"/>
        <v>0.00012180247649671784</v>
      </c>
      <c r="F111">
        <f t="shared" si="2"/>
        <v>0.15338398754253058</v>
      </c>
    </row>
    <row r="112" spans="1:6" ht="12.75">
      <c r="A112">
        <f t="shared" si="4"/>
        <v>0.40000000000000757</v>
      </c>
      <c r="B112">
        <f t="shared" si="5"/>
        <v>0.0006988269027901825</v>
      </c>
      <c r="C112">
        <f t="shared" si="5"/>
        <v>0.0012238038602274798</v>
      </c>
      <c r="D112">
        <f t="shared" si="5"/>
        <v>0.00033893674598807353</v>
      </c>
      <c r="F112">
        <f t="shared" si="2"/>
        <v>0.1275088271849471</v>
      </c>
    </row>
    <row r="113" spans="1:6" ht="12.75">
      <c r="A113">
        <f t="shared" si="4"/>
        <v>0.5500000000000076</v>
      </c>
      <c r="B113">
        <f t="shared" si="5"/>
        <v>0.00034797737074793964</v>
      </c>
      <c r="C113">
        <f t="shared" si="5"/>
        <v>0.0003973109427855222</v>
      </c>
      <c r="D113">
        <f t="shared" si="5"/>
        <v>0.0008841172713138266</v>
      </c>
      <c r="F113">
        <f t="shared" si="2"/>
        <v>0.10408976826442003</v>
      </c>
    </row>
    <row r="114" spans="1:6" ht="12.75">
      <c r="A114">
        <f t="shared" si="4"/>
        <v>0.7000000000000076</v>
      </c>
      <c r="B114">
        <f t="shared" si="5"/>
        <v>0.00016728778220610014</v>
      </c>
      <c r="C114">
        <f t="shared" si="5"/>
        <v>0.00011788613551307217</v>
      </c>
      <c r="D114">
        <f t="shared" si="5"/>
        <v>0.0021618709984986425</v>
      </c>
      <c r="F114">
        <f t="shared" si="2"/>
        <v>0.08344174839546457</v>
      </c>
    </row>
    <row r="115" spans="1:6" ht="12.75">
      <c r="A115">
        <f t="shared" si="4"/>
        <v>0.8500000000000076</v>
      </c>
      <c r="B115">
        <f t="shared" si="5"/>
        <v>7.76442464630173E-05</v>
      </c>
      <c r="C115">
        <f t="shared" si="5"/>
        <v>3.1967482213808794E-05</v>
      </c>
      <c r="D115">
        <f t="shared" si="5"/>
        <v>0.004955395912190086</v>
      </c>
      <c r="F115">
        <f t="shared" si="2"/>
        <v>0.0656850163964188</v>
      </c>
    </row>
    <row r="116" spans="1:6" ht="12.75">
      <c r="A116">
        <f t="shared" si="4"/>
        <v>1.0000000000000075</v>
      </c>
      <c r="B116">
        <f aca="true" t="shared" si="6" ref="B116:D135">IF(B$52&gt;0,NORMDIST($A116,B$51,B$52,0),"")</f>
        <v>3.479254278651724E-05</v>
      </c>
      <c r="C116">
        <f t="shared" si="6"/>
        <v>7.922598182063573E-06</v>
      </c>
      <c r="D116">
        <f t="shared" si="6"/>
        <v>0.010647695500785141</v>
      </c>
      <c r="F116">
        <f t="shared" si="2"/>
        <v>0.050775802159734644</v>
      </c>
    </row>
    <row r="117" spans="1:6" ht="12.75">
      <c r="A117">
        <f t="shared" si="4"/>
        <v>1.1500000000000075</v>
      </c>
      <c r="B117">
        <f t="shared" si="6"/>
        <v>1.5052023757231253E-05</v>
      </c>
      <c r="C117">
        <f t="shared" si="6"/>
        <v>1.7944870324765305E-06</v>
      </c>
      <c r="D117">
        <f t="shared" si="6"/>
        <v>0.021446753948617888</v>
      </c>
      <c r="F117">
        <f t="shared" si="2"/>
        <v>0.03854382731871624</v>
      </c>
    </row>
    <row r="118" spans="1:6" ht="12.75">
      <c r="A118">
        <f t="shared" si="4"/>
        <v>1.3000000000000074</v>
      </c>
      <c r="B118">
        <f t="shared" si="6"/>
        <v>6.286884110740288E-06</v>
      </c>
      <c r="C118">
        <f t="shared" si="6"/>
        <v>3.7147236891102956E-07</v>
      </c>
      <c r="D118">
        <f t="shared" si="6"/>
        <v>0.04049451460933184</v>
      </c>
      <c r="F118">
        <f t="shared" si="2"/>
        <v>0.02873164184656285</v>
      </c>
    </row>
    <row r="119" spans="1:6" ht="12.75">
      <c r="A119">
        <f t="shared" si="4"/>
        <v>1.4500000000000073</v>
      </c>
      <c r="B119">
        <f t="shared" si="6"/>
        <v>2.535174449569843E-06</v>
      </c>
      <c r="C119">
        <f t="shared" si="6"/>
        <v>7.027910189640294E-08</v>
      </c>
      <c r="D119">
        <f t="shared" si="6"/>
        <v>0.07167364772666306</v>
      </c>
      <c r="F119">
        <f t="shared" si="2"/>
        <v>0.02103166301601454</v>
      </c>
    </row>
    <row r="120" spans="1:6" ht="12.75">
      <c r="A120">
        <f t="shared" si="4"/>
        <v>1.6000000000000072</v>
      </c>
      <c r="B120">
        <f t="shared" si="6"/>
        <v>9.869884675867088E-07</v>
      </c>
      <c r="C120">
        <f t="shared" si="6"/>
        <v>1.2151765699645535E-08</v>
      </c>
      <c r="D120">
        <f t="shared" si="6"/>
        <v>0.1189190688251997</v>
      </c>
      <c r="F120">
        <f t="shared" si="2"/>
        <v>0.015118000256995735</v>
      </c>
    </row>
    <row r="121" spans="1:6" ht="12.75">
      <c r="A121">
        <f aca="true" t="shared" si="7" ref="A121:A135">0.15+A120</f>
        <v>1.750000000000007</v>
      </c>
      <c r="B121">
        <f t="shared" si="6"/>
        <v>3.7097798827639284E-07</v>
      </c>
      <c r="C121">
        <f t="shared" si="6"/>
        <v>1.9202866740622964E-09</v>
      </c>
      <c r="D121">
        <f t="shared" si="6"/>
        <v>0.18495759676674783</v>
      </c>
      <c r="F121">
        <f t="shared" si="2"/>
        <v>0.010671430628563667</v>
      </c>
    </row>
    <row r="122" spans="1:6" ht="12.75">
      <c r="A122">
        <f t="shared" si="7"/>
        <v>1.900000000000007</v>
      </c>
      <c r="B122">
        <f t="shared" si="6"/>
        <v>1.3462200053178425E-07</v>
      </c>
      <c r="C122">
        <f t="shared" si="6"/>
        <v>2.773359988330378E-10</v>
      </c>
      <c r="D122">
        <f t="shared" si="6"/>
        <v>0.26966310422490036</v>
      </c>
      <c r="F122">
        <f aca="true" t="shared" si="8" ref="F122:F162">IF(F$52&gt;0,NORMDIST($A122,F$51,F$52,0),"")</f>
        <v>0.007397049176940751</v>
      </c>
    </row>
    <row r="123" spans="1:6" ht="12.75">
      <c r="A123">
        <f t="shared" si="7"/>
        <v>2.050000000000007</v>
      </c>
      <c r="B123">
        <f t="shared" si="6"/>
        <v>4.716455844117139E-08</v>
      </c>
      <c r="C123">
        <f t="shared" si="6"/>
        <v>3.660664434030805E-11</v>
      </c>
      <c r="D123">
        <f t="shared" si="6"/>
        <v>0.36855267460507596</v>
      </c>
      <c r="F123">
        <f t="shared" si="8"/>
        <v>0.005035028460778278</v>
      </c>
    </row>
    <row r="124" spans="1:6" ht="12.75">
      <c r="A124">
        <f t="shared" si="7"/>
        <v>2.200000000000007</v>
      </c>
      <c r="B124">
        <f t="shared" si="6"/>
        <v>1.5953182754419813E-08</v>
      </c>
      <c r="C124">
        <f t="shared" si="6"/>
        <v>4.415979926273855E-12</v>
      </c>
      <c r="D124">
        <f t="shared" si="6"/>
        <v>0.4721785854259143</v>
      </c>
      <c r="F124">
        <f t="shared" si="8"/>
        <v>0.003365525743404548</v>
      </c>
    </row>
    <row r="125" spans="1:6" ht="12.75">
      <c r="A125">
        <f t="shared" si="7"/>
        <v>2.3500000000000068</v>
      </c>
      <c r="B125">
        <f t="shared" si="6"/>
        <v>5.209676335108205E-09</v>
      </c>
      <c r="C125">
        <f t="shared" si="6"/>
        <v>4.868641066057536E-13</v>
      </c>
      <c r="D125">
        <f t="shared" si="6"/>
        <v>0.5670765495094994</v>
      </c>
      <c r="F125">
        <f t="shared" si="8"/>
        <v>0.0022090801198613027</v>
      </c>
    </row>
    <row r="126" spans="1:6" ht="12.75">
      <c r="A126">
        <f t="shared" si="7"/>
        <v>2.5000000000000067</v>
      </c>
      <c r="B126">
        <f t="shared" si="6"/>
        <v>1.6425022726947615E-09</v>
      </c>
      <c r="C126">
        <f t="shared" si="6"/>
        <v>4.9057105713923605E-14</v>
      </c>
      <c r="D126">
        <f t="shared" si="6"/>
        <v>0.6384189526812989</v>
      </c>
      <c r="F126">
        <f t="shared" si="8"/>
        <v>0.0014238937413581358</v>
      </c>
    </row>
    <row r="127" spans="1:6" ht="12.75">
      <c r="A127">
        <f t="shared" si="7"/>
        <v>2.6500000000000066</v>
      </c>
      <c r="B127">
        <f t="shared" si="6"/>
        <v>4.999574571179213E-10</v>
      </c>
      <c r="C127">
        <f t="shared" si="6"/>
        <v>4.517618806308157E-15</v>
      </c>
      <c r="D127">
        <f t="shared" si="6"/>
        <v>0.6737496250500248</v>
      </c>
      <c r="F127">
        <f t="shared" si="8"/>
        <v>0.0009012624108196942</v>
      </c>
    </row>
    <row r="128" spans="1:6" ht="12.75">
      <c r="A128">
        <f t="shared" si="7"/>
        <v>2.8000000000000065</v>
      </c>
      <c r="B128">
        <f t="shared" si="6"/>
        <v>1.4692373373812193E-10</v>
      </c>
      <c r="C128">
        <f t="shared" si="6"/>
        <v>3.802163075815522E-16</v>
      </c>
      <c r="D128">
        <f t="shared" si="6"/>
        <v>0.6665304328487236</v>
      </c>
      <c r="F128">
        <f t="shared" si="8"/>
        <v>0.0005601863196059111</v>
      </c>
    </row>
    <row r="129" spans="1:6" ht="12.75">
      <c r="A129">
        <f t="shared" si="7"/>
        <v>2.9500000000000064</v>
      </c>
      <c r="B129">
        <f t="shared" si="6"/>
        <v>4.1685277505282554E-11</v>
      </c>
      <c r="C129">
        <f t="shared" si="6"/>
        <v>2.9245927150009423E-17</v>
      </c>
      <c r="D129">
        <f t="shared" si="6"/>
        <v>0.6181161805087136</v>
      </c>
      <c r="F129">
        <f t="shared" si="8"/>
        <v>0.00034191747875029083</v>
      </c>
    </row>
    <row r="130" spans="1:6" ht="12.75">
      <c r="A130">
        <f t="shared" si="7"/>
        <v>3.1000000000000063</v>
      </c>
      <c r="B130">
        <f t="shared" si="6"/>
        <v>1.1418400510455093E-11</v>
      </c>
      <c r="C130">
        <f t="shared" si="6"/>
        <v>2.055954714333549E-18</v>
      </c>
      <c r="D130">
        <f t="shared" si="6"/>
        <v>0.5373396932148097</v>
      </c>
      <c r="F130">
        <f t="shared" si="8"/>
        <v>0.00020493572358509674</v>
      </c>
    </row>
    <row r="131" spans="1:6" ht="12.75">
      <c r="A131">
        <f t="shared" si="7"/>
        <v>3.250000000000006</v>
      </c>
      <c r="B131">
        <f t="shared" si="6"/>
        <v>3.0196713743880263E-12</v>
      </c>
      <c r="C131">
        <f t="shared" si="6"/>
        <v>1.3209159721477305E-19</v>
      </c>
      <c r="D131">
        <f t="shared" si="6"/>
        <v>0.4378813169776298</v>
      </c>
      <c r="F131">
        <f t="shared" si="8"/>
        <v>0.00012062063207201432</v>
      </c>
    </row>
    <row r="132" spans="1:6" ht="12.75">
      <c r="A132">
        <f t="shared" si="7"/>
        <v>3.400000000000006</v>
      </c>
      <c r="B132">
        <f t="shared" si="6"/>
        <v>7.709849960672162E-13</v>
      </c>
      <c r="C132">
        <f t="shared" si="6"/>
        <v>7.756223863492985E-21</v>
      </c>
      <c r="D132">
        <f t="shared" si="6"/>
        <v>0.33449727956444514</v>
      </c>
      <c r="F132">
        <f t="shared" si="8"/>
        <v>6.971610152265833E-05</v>
      </c>
    </row>
    <row r="133" spans="1:6" ht="12.75">
      <c r="A133">
        <f t="shared" si="7"/>
        <v>3.550000000000006</v>
      </c>
      <c r="B133">
        <f t="shared" si="6"/>
        <v>1.9004830715330182E-13</v>
      </c>
      <c r="C133">
        <f t="shared" si="6"/>
        <v>4.1623536404051465E-22</v>
      </c>
      <c r="D133">
        <f t="shared" si="6"/>
        <v>0.2395286387279451</v>
      </c>
      <c r="F133">
        <f t="shared" si="8"/>
        <v>3.956873358853386E-05</v>
      </c>
    </row>
    <row r="134" spans="1:6" ht="12.75">
      <c r="A134">
        <f t="shared" si="7"/>
        <v>3.700000000000006</v>
      </c>
      <c r="B134">
        <f t="shared" si="6"/>
        <v>4.5228680638903734E-14</v>
      </c>
      <c r="C134">
        <f t="shared" si="6"/>
        <v>2.0414611188609736E-23</v>
      </c>
      <c r="D134">
        <f t="shared" si="6"/>
        <v>0.16078701939592474</v>
      </c>
      <c r="F134">
        <f t="shared" si="8"/>
        <v>2.2053563331821685E-05</v>
      </c>
    </row>
    <row r="135" spans="1:6" ht="12.75">
      <c r="A135">
        <f t="shared" si="7"/>
        <v>3.850000000000006</v>
      </c>
      <c r="B135">
        <f t="shared" si="6"/>
        <v>1.0391916954242026E-14</v>
      </c>
      <c r="C135">
        <f t="shared" si="6"/>
        <v>9.150751181040572E-25</v>
      </c>
      <c r="D135">
        <f t="shared" si="6"/>
        <v>0.10117499801480029</v>
      </c>
      <c r="F135">
        <f t="shared" si="8"/>
        <v>1.2070157993535546E-05</v>
      </c>
    </row>
    <row r="136" spans="1:6" ht="12.75">
      <c r="A136">
        <f aca="true" t="shared" si="9" ref="A136:A162">0.15+A135</f>
        <v>4.000000000000006</v>
      </c>
      <c r="B136">
        <f aca="true" t="shared" si="10" ref="B136:D155">IF(B$52&gt;0,NORMDIST($A136,B$51,B$52,0),"")</f>
        <v>2.3052033942707054E-15</v>
      </c>
      <c r="C136">
        <f t="shared" si="10"/>
        <v>3.748744804683167E-26</v>
      </c>
      <c r="D136">
        <f t="shared" si="10"/>
        <v>0.05967935303472183</v>
      </c>
      <c r="F136">
        <f t="shared" si="8"/>
        <v>6.487161380046087E-06</v>
      </c>
    </row>
    <row r="137" spans="1:6" ht="12.75">
      <c r="A137">
        <f t="shared" si="9"/>
        <v>4.150000000000007</v>
      </c>
      <c r="B137">
        <f t="shared" si="10"/>
        <v>4.936903836754513E-16</v>
      </c>
      <c r="C137">
        <f t="shared" si="10"/>
        <v>1.4035519885320721E-27</v>
      </c>
      <c r="D137">
        <f t="shared" si="10"/>
        <v>0.03299922118430698</v>
      </c>
      <c r="F137">
        <f t="shared" si="8"/>
        <v>3.4237655073450974E-06</v>
      </c>
    </row>
    <row r="138" spans="1:6" ht="12.75">
      <c r="A138">
        <f t="shared" si="9"/>
        <v>4.300000000000007</v>
      </c>
      <c r="B138">
        <f t="shared" si="10"/>
        <v>1.020779453958614E-16</v>
      </c>
      <c r="C138">
        <f t="shared" si="10"/>
        <v>4.802690800016389E-29</v>
      </c>
      <c r="D138">
        <f t="shared" si="10"/>
        <v>0.017104561930327687</v>
      </c>
      <c r="F138">
        <f t="shared" si="8"/>
        <v>1.7744382313560852E-06</v>
      </c>
    </row>
    <row r="139" spans="1:6" ht="12.75">
      <c r="A139">
        <f t="shared" si="9"/>
        <v>4.450000000000007</v>
      </c>
      <c r="B139">
        <f t="shared" si="10"/>
        <v>2.0377035724651124E-17</v>
      </c>
      <c r="C139">
        <f t="shared" si="10"/>
        <v>1.5019457544990494E-30</v>
      </c>
      <c r="D139">
        <f t="shared" si="10"/>
        <v>0.008310916200603981</v>
      </c>
      <c r="F139">
        <f t="shared" si="8"/>
        <v>9.030781259934731E-07</v>
      </c>
    </row>
    <row r="140" spans="1:6" ht="12.75">
      <c r="A140">
        <f t="shared" si="9"/>
        <v>4.600000000000008</v>
      </c>
      <c r="B140">
        <f t="shared" si="10"/>
        <v>3.9271901358307765E-18</v>
      </c>
      <c r="C140">
        <f t="shared" si="10"/>
        <v>4.292767471325389E-32</v>
      </c>
      <c r="D140">
        <f t="shared" si="10"/>
        <v>0.003785424012225918</v>
      </c>
      <c r="F140">
        <f t="shared" si="8"/>
        <v>4.51333243792892E-07</v>
      </c>
    </row>
    <row r="141" spans="1:6" ht="12.75">
      <c r="A141">
        <f t="shared" si="9"/>
        <v>4.750000000000008</v>
      </c>
      <c r="B141">
        <f t="shared" si="10"/>
        <v>7.307262086237327E-19</v>
      </c>
      <c r="C141">
        <f t="shared" si="10"/>
        <v>1.1213313852605753E-33</v>
      </c>
      <c r="D141">
        <f t="shared" si="10"/>
        <v>0.0016162511388261923</v>
      </c>
      <c r="F141">
        <f t="shared" si="8"/>
        <v>2.2150160995081127E-07</v>
      </c>
    </row>
    <row r="142" spans="1:6" ht="12.75">
      <c r="A142">
        <f t="shared" si="9"/>
        <v>4.900000000000008</v>
      </c>
      <c r="B142">
        <f t="shared" si="10"/>
        <v>1.3126812287461655E-19</v>
      </c>
      <c r="C142">
        <f t="shared" si="10"/>
        <v>2.676973598508043E-35</v>
      </c>
      <c r="D142">
        <f t="shared" si="10"/>
        <v>0.0006468920843859939</v>
      </c>
      <c r="F142">
        <f t="shared" si="8"/>
        <v>1.0674904887995562E-07</v>
      </c>
    </row>
    <row r="143" spans="1:6" ht="12.75">
      <c r="A143">
        <f t="shared" si="9"/>
        <v>5.050000000000009</v>
      </c>
      <c r="B143">
        <f t="shared" si="10"/>
        <v>2.2766470147373022E-20</v>
      </c>
      <c r="C143">
        <f t="shared" si="10"/>
        <v>5.840737587735031E-37</v>
      </c>
      <c r="D143">
        <f t="shared" si="10"/>
        <v>0.00024270767608964303</v>
      </c>
      <c r="F143">
        <f t="shared" si="8"/>
        <v>5.051946055991314E-08</v>
      </c>
    </row>
    <row r="144" spans="1:6" ht="12.75">
      <c r="A144">
        <f t="shared" si="9"/>
        <v>5.200000000000009</v>
      </c>
      <c r="B144">
        <f t="shared" si="10"/>
        <v>3.812097150791535E-21</v>
      </c>
      <c r="C144">
        <f t="shared" si="10"/>
        <v>1.1646751199470324E-38</v>
      </c>
      <c r="D144">
        <f t="shared" si="10"/>
        <v>8.536185982933353E-05</v>
      </c>
      <c r="F144">
        <f t="shared" si="8"/>
        <v>2.347799243026498E-08</v>
      </c>
    </row>
    <row r="145" spans="1:6" ht="12.75">
      <c r="A145">
        <f t="shared" si="9"/>
        <v>5.350000000000009</v>
      </c>
      <c r="B145">
        <f t="shared" si="10"/>
        <v>6.162601063423024E-22</v>
      </c>
      <c r="C145">
        <f t="shared" si="10"/>
        <v>2.1225376278299195E-40</v>
      </c>
      <c r="D145">
        <f t="shared" si="10"/>
        <v>2.8143163089968916E-05</v>
      </c>
      <c r="F145">
        <f t="shared" si="8"/>
        <v>1.0714472025506093E-08</v>
      </c>
    </row>
    <row r="146" spans="1:6" ht="12.75">
      <c r="A146">
        <f t="shared" si="9"/>
        <v>5.50000000000001</v>
      </c>
      <c r="B146">
        <f t="shared" si="10"/>
        <v>9.618248283381794E-23</v>
      </c>
      <c r="C146">
        <f t="shared" si="10"/>
        <v>3.535244820506148E-42</v>
      </c>
      <c r="D146">
        <f t="shared" si="10"/>
        <v>8.697824250032351E-06</v>
      </c>
      <c r="F146">
        <f t="shared" si="8"/>
        <v>4.801624075211522E-09</v>
      </c>
    </row>
    <row r="147" spans="1:6" ht="12.75">
      <c r="A147">
        <f t="shared" si="9"/>
        <v>5.65000000000001</v>
      </c>
      <c r="B147">
        <f t="shared" si="10"/>
        <v>1.4493048562155416E-23</v>
      </c>
      <c r="C147">
        <f t="shared" si="10"/>
        <v>5.381422471283402E-44</v>
      </c>
      <c r="D147">
        <f t="shared" si="10"/>
        <v>2.5198635842952052E-06</v>
      </c>
      <c r="F147">
        <f t="shared" si="8"/>
        <v>2.1130661809156653E-09</v>
      </c>
    </row>
    <row r="148" spans="1:6" ht="12.75">
      <c r="A148">
        <f t="shared" si="9"/>
        <v>5.8000000000000105</v>
      </c>
      <c r="B148">
        <f t="shared" si="10"/>
        <v>2.108411351587782E-24</v>
      </c>
      <c r="C148">
        <f t="shared" si="10"/>
        <v>7.48666115976789E-46</v>
      </c>
      <c r="D148">
        <f t="shared" si="10"/>
        <v>6.843402981411341E-07</v>
      </c>
      <c r="F148">
        <f t="shared" si="8"/>
        <v>9.131573231058319E-10</v>
      </c>
    </row>
    <row r="149" spans="1:6" ht="12.75">
      <c r="A149">
        <f t="shared" si="9"/>
        <v>5.950000000000011</v>
      </c>
      <c r="B149">
        <f t="shared" si="10"/>
        <v>2.9613025373931722E-25</v>
      </c>
      <c r="C149">
        <f t="shared" si="10"/>
        <v>9.519031506038313E-48</v>
      </c>
      <c r="D149">
        <f t="shared" si="10"/>
        <v>1.742191461011348E-07</v>
      </c>
      <c r="F149">
        <f t="shared" si="8"/>
        <v>3.875124647784158E-10</v>
      </c>
    </row>
    <row r="150" spans="1:6" ht="12.75">
      <c r="A150">
        <f t="shared" si="9"/>
        <v>6.100000000000011</v>
      </c>
      <c r="B150">
        <f t="shared" si="10"/>
        <v>4.015522339526172E-26</v>
      </c>
      <c r="C150">
        <f t="shared" si="10"/>
        <v>1.1061419099685374E-49</v>
      </c>
      <c r="D150">
        <f t="shared" si="10"/>
        <v>4.1576538497108517E-08</v>
      </c>
      <c r="F150">
        <f t="shared" si="8"/>
        <v>1.6148541736796255E-10</v>
      </c>
    </row>
    <row r="151" spans="1:6" ht="12.75">
      <c r="A151">
        <f t="shared" si="9"/>
        <v>6.2500000000000115</v>
      </c>
      <c r="B151">
        <f t="shared" si="10"/>
        <v>5.256941553584134E-27</v>
      </c>
      <c r="C151">
        <f t="shared" si="10"/>
        <v>1.1747418132550682E-51</v>
      </c>
      <c r="D151">
        <f t="shared" si="10"/>
        <v>9.30099602311157E-09</v>
      </c>
      <c r="F151">
        <f t="shared" si="8"/>
        <v>6.608281081325454E-11</v>
      </c>
    </row>
    <row r="152" spans="1:6" ht="12.75">
      <c r="A152">
        <f t="shared" si="9"/>
        <v>6.400000000000012</v>
      </c>
      <c r="B152">
        <f t="shared" si="10"/>
        <v>6.644404832526062E-28</v>
      </c>
      <c r="C152">
        <f t="shared" si="10"/>
        <v>1.1402169781878525E-53</v>
      </c>
      <c r="D152">
        <f t="shared" si="10"/>
        <v>1.9504699800617628E-09</v>
      </c>
      <c r="F152">
        <f t="shared" si="8"/>
        <v>2.6555303395386245E-11</v>
      </c>
    </row>
    <row r="153" spans="1:6" ht="12.75">
      <c r="A153">
        <f t="shared" si="9"/>
        <v>6.550000000000012</v>
      </c>
      <c r="B153">
        <f t="shared" si="10"/>
        <v>8.107946173979695E-29</v>
      </c>
      <c r="C153">
        <f t="shared" si="10"/>
        <v>1.0114538608747117E-55</v>
      </c>
      <c r="D153">
        <f t="shared" si="10"/>
        <v>3.83422649607253E-10</v>
      </c>
      <c r="F153">
        <f t="shared" si="8"/>
        <v>1.0479042247326225E-11</v>
      </c>
    </row>
    <row r="154" spans="1:6" ht="12.75">
      <c r="A154">
        <f t="shared" si="9"/>
        <v>6.700000000000013</v>
      </c>
      <c r="B154">
        <f t="shared" si="10"/>
        <v>9.552069264482241E-30</v>
      </c>
      <c r="C154">
        <f t="shared" si="10"/>
        <v>8.200081071663176E-58</v>
      </c>
      <c r="D154">
        <f t="shared" si="10"/>
        <v>7.065533168370843E-11</v>
      </c>
      <c r="F154">
        <f t="shared" si="8"/>
        <v>4.060686655158834E-12</v>
      </c>
    </row>
    <row r="155" spans="1:6" ht="12.75">
      <c r="A155">
        <f t="shared" si="9"/>
        <v>6.850000000000013</v>
      </c>
      <c r="B155">
        <f t="shared" si="10"/>
        <v>1.0864654087987639E-30</v>
      </c>
      <c r="C155">
        <f t="shared" si="10"/>
        <v>6.075803397577429E-60</v>
      </c>
      <c r="D155">
        <f t="shared" si="10"/>
        <v>1.2205084676437366E-11</v>
      </c>
      <c r="F155">
        <f t="shared" si="8"/>
        <v>1.5452008150310164E-12</v>
      </c>
    </row>
    <row r="156" spans="1:6" ht="12.75">
      <c r="A156">
        <f t="shared" si="9"/>
        <v>7.000000000000013</v>
      </c>
      <c r="B156">
        <f aca="true" t="shared" si="11" ref="B156:D162">IF(B$52&gt;0,NORMDIST($A156,B$51,B$52,0),"")</f>
        <v>1.1930706966607344E-31</v>
      </c>
      <c r="C156">
        <f t="shared" si="11"/>
        <v>4.11436460605547E-62</v>
      </c>
      <c r="D156">
        <f t="shared" si="11"/>
        <v>1.97635672568191E-12</v>
      </c>
      <c r="F156">
        <f t="shared" si="8"/>
        <v>5.774015457400711E-13</v>
      </c>
    </row>
    <row r="157" spans="1:6" ht="12.75">
      <c r="A157">
        <f t="shared" si="9"/>
        <v>7.150000000000014</v>
      </c>
      <c r="B157">
        <f t="shared" si="11"/>
        <v>1.2648769806073508E-32</v>
      </c>
      <c r="C157">
        <f t="shared" si="11"/>
        <v>2.546333799522817E-64</v>
      </c>
      <c r="D157">
        <f t="shared" si="11"/>
        <v>2.9999813653338167E-13</v>
      </c>
      <c r="F157">
        <f t="shared" si="8"/>
        <v>2.1187441632257858E-13</v>
      </c>
    </row>
    <row r="158" spans="1:6" ht="12.75">
      <c r="A158">
        <f t="shared" si="9"/>
        <v>7.300000000000014</v>
      </c>
      <c r="B158">
        <f t="shared" si="11"/>
        <v>1.2946793870257677E-33</v>
      </c>
      <c r="C158">
        <f t="shared" si="11"/>
        <v>1.4402616305430866E-66</v>
      </c>
      <c r="D158">
        <f t="shared" si="11"/>
        <v>4.268747434259429E-14</v>
      </c>
      <c r="F158">
        <f t="shared" si="8"/>
        <v>7.63460652999934E-14</v>
      </c>
    </row>
    <row r="159" spans="1:6" ht="12.75">
      <c r="A159">
        <f t="shared" si="9"/>
        <v>7.450000000000014</v>
      </c>
      <c r="B159">
        <f t="shared" si="11"/>
        <v>1.2794049089047222E-34</v>
      </c>
      <c r="C159">
        <f t="shared" si="11"/>
        <v>7.445278431886595E-69</v>
      </c>
      <c r="D159">
        <f t="shared" si="11"/>
        <v>5.693915854358524E-15</v>
      </c>
      <c r="F159">
        <f t="shared" si="8"/>
        <v>2.701483772049026E-14</v>
      </c>
    </row>
    <row r="160" spans="1:6" ht="12.75">
      <c r="A160">
        <f t="shared" si="9"/>
        <v>7.600000000000015</v>
      </c>
      <c r="B160">
        <f t="shared" si="11"/>
        <v>1.2206344601881143E-35</v>
      </c>
      <c r="C160">
        <f t="shared" si="11"/>
        <v>3.5174990851884083E-71</v>
      </c>
      <c r="D160">
        <f t="shared" si="11"/>
        <v>7.11951339459051E-16</v>
      </c>
      <c r="F160">
        <f t="shared" si="8"/>
        <v>9.386974325122813E-15</v>
      </c>
    </row>
    <row r="161" spans="1:6" ht="12.75">
      <c r="A161">
        <f t="shared" si="9"/>
        <v>7.750000000000015</v>
      </c>
      <c r="B161">
        <f t="shared" si="11"/>
        <v>1.124333303520006E-36</v>
      </c>
      <c r="C161">
        <f t="shared" si="11"/>
        <v>1.5187998276838938E-73</v>
      </c>
      <c r="D161">
        <f t="shared" si="11"/>
        <v>8.344844723308719E-17</v>
      </c>
      <c r="F161">
        <f t="shared" si="8"/>
        <v>3.2029964718339088E-15</v>
      </c>
    </row>
    <row r="162" spans="1:6" ht="12.75">
      <c r="A162">
        <f t="shared" si="9"/>
        <v>7.9000000000000155</v>
      </c>
      <c r="B162">
        <f t="shared" si="11"/>
        <v>9.998534696255958E-38</v>
      </c>
      <c r="C162">
        <f t="shared" si="11"/>
        <v>5.993500996342555E-76</v>
      </c>
      <c r="D162">
        <f t="shared" si="11"/>
        <v>9.168850474975421E-18</v>
      </c>
      <c r="F162">
        <f t="shared" si="8"/>
        <v>1.073235065686781E-15</v>
      </c>
    </row>
  </sheetData>
  <sheetProtection password="F48A" sheet="1" objects="1" scenarios="1"/>
  <mergeCells count="2">
    <mergeCell ref="F6:I8"/>
    <mergeCell ref="B35:G35"/>
  </mergeCells>
  <dataValidations count="3">
    <dataValidation type="custom" allowBlank="1" showInputMessage="1" showErrorMessage="1" errorTitle="Illegal sum of reductions" error="Reduction is defined as positive (or zero)" sqref="B7">
      <formula1>B7&gt;=0</formula1>
    </dataValidation>
    <dataValidation type="custom" allowBlank="1" showInputMessage="1" showErrorMessage="1" errorTitle="Illegal sum of increases" error="Increase should be positive (or zero)" sqref="B8">
      <formula1>B8&gt;=0</formula1>
    </dataValidation>
    <dataValidation type="custom" allowBlank="1" showInputMessage="1" showErrorMessage="1" errorTitle="Illegal sigma" error="sigma should be positive" sqref="C6:C8">
      <formula1>C6&gt;=0</formula1>
    </dataValidation>
  </dataValidations>
  <printOptions/>
  <pageMargins left="0.75" right="0.75" top="1" bottom="1" header="0.5" footer="0.5"/>
  <pageSetup horizontalDpi="300" verticalDpi="300"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162"/>
  <sheetViews>
    <sheetView zoomScalePageLayoutView="0" workbookViewId="0" topLeftCell="A1">
      <selection activeCell="E20" sqref="E20"/>
    </sheetView>
  </sheetViews>
  <sheetFormatPr defaultColWidth="9.140625" defaultRowHeight="12.75"/>
  <cols>
    <col min="2" max="2" width="12.421875" style="0" bestFit="1" customWidth="1"/>
    <col min="3" max="3" width="13.140625" style="0" bestFit="1" customWidth="1"/>
    <col min="4" max="4" width="12.421875" style="0" bestFit="1" customWidth="1"/>
    <col min="6" max="6" width="12.421875" style="0" bestFit="1" customWidth="1"/>
  </cols>
  <sheetData>
    <row r="1" ht="12.75">
      <c r="A1" t="s">
        <v>38</v>
      </c>
    </row>
    <row r="2" ht="12.75">
      <c r="A2" t="s">
        <v>44</v>
      </c>
    </row>
    <row r="3" ht="12.75">
      <c r="A3" t="s">
        <v>45</v>
      </c>
    </row>
    <row r="5" spans="1:7" ht="12.75">
      <c r="A5" s="15"/>
      <c r="B5" s="27" t="s">
        <v>2</v>
      </c>
      <c r="C5" s="28" t="s">
        <v>3</v>
      </c>
      <c r="E5" s="15"/>
      <c r="F5" s="27" t="s">
        <v>2</v>
      </c>
      <c r="G5" s="28" t="s">
        <v>3</v>
      </c>
    </row>
    <row r="6" spans="1:7" ht="12.75">
      <c r="A6" s="17" t="s">
        <v>1</v>
      </c>
      <c r="B6" s="18">
        <v>-1</v>
      </c>
      <c r="C6" s="19">
        <v>0.2</v>
      </c>
      <c r="E6" s="17" t="s">
        <v>1</v>
      </c>
      <c r="F6" s="33">
        <f>+B6</f>
        <v>-1</v>
      </c>
      <c r="G6" s="34">
        <f>+C6</f>
        <v>0.2</v>
      </c>
    </row>
    <row r="7" spans="1:7" ht="12.75">
      <c r="A7" s="17" t="s">
        <v>4</v>
      </c>
      <c r="B7" s="18">
        <v>2</v>
      </c>
      <c r="C7" s="19">
        <v>0</v>
      </c>
      <c r="E7" s="17" t="s">
        <v>17</v>
      </c>
      <c r="F7" s="33">
        <f>+SUM(B7:B10)</f>
        <v>2</v>
      </c>
      <c r="G7" s="34">
        <f>SQRT(SUMSQ(C7:C10))</f>
        <v>0</v>
      </c>
    </row>
    <row r="8" spans="1:7" ht="12.75">
      <c r="A8" s="17" t="s">
        <v>5</v>
      </c>
      <c r="B8" s="18"/>
      <c r="C8" s="19"/>
      <c r="E8" s="17"/>
      <c r="F8" s="33"/>
      <c r="G8" s="34"/>
    </row>
    <row r="9" spans="1:7" ht="12.75">
      <c r="A9" s="17" t="s">
        <v>6</v>
      </c>
      <c r="B9" s="18"/>
      <c r="C9" s="19"/>
      <c r="E9" s="17"/>
      <c r="F9" s="33"/>
      <c r="G9" s="34"/>
    </row>
    <row r="10" spans="1:7" ht="12.75">
      <c r="A10" s="17" t="s">
        <v>7</v>
      </c>
      <c r="B10" s="18"/>
      <c r="C10" s="19"/>
      <c r="E10" s="17"/>
      <c r="F10" s="33"/>
      <c r="G10" s="34"/>
    </row>
    <row r="11" spans="1:7" ht="12.75">
      <c r="A11" s="17" t="s">
        <v>8</v>
      </c>
      <c r="B11" s="18">
        <v>3</v>
      </c>
      <c r="C11" s="19">
        <v>0.4</v>
      </c>
      <c r="E11" s="17" t="s">
        <v>18</v>
      </c>
      <c r="F11" s="33">
        <f>+SUM(B11:B14)</f>
        <v>3</v>
      </c>
      <c r="G11" s="34">
        <f>SQRT(SUMSQ(C11:C14))</f>
        <v>0.4</v>
      </c>
    </row>
    <row r="12" spans="1:7" ht="12.75">
      <c r="A12" s="17" t="s">
        <v>9</v>
      </c>
      <c r="B12" s="18"/>
      <c r="C12" s="19"/>
      <c r="E12" s="17"/>
      <c r="F12" s="33"/>
      <c r="G12" s="34"/>
    </row>
    <row r="13" spans="1:7" ht="12.75">
      <c r="A13" s="17" t="s">
        <v>10</v>
      </c>
      <c r="B13" s="18"/>
      <c r="C13" s="19"/>
      <c r="E13" s="17"/>
      <c r="F13" s="33"/>
      <c r="G13" s="34"/>
    </row>
    <row r="14" spans="1:7" ht="12.75">
      <c r="A14" s="17" t="s">
        <v>11</v>
      </c>
      <c r="B14" s="18"/>
      <c r="C14" s="19"/>
      <c r="E14" s="17"/>
      <c r="F14" s="33"/>
      <c r="G14" s="34"/>
    </row>
    <row r="15" spans="1:7" ht="12.75">
      <c r="A15" s="17" t="s">
        <v>12</v>
      </c>
      <c r="B15" s="18"/>
      <c r="C15" s="32"/>
      <c r="E15" s="17" t="s">
        <v>19</v>
      </c>
      <c r="F15" s="33">
        <f>+SUM(B15:B18)</f>
        <v>0</v>
      </c>
      <c r="G15" s="34">
        <f>SQRT(SUMSQ(C15:C18))</f>
        <v>0</v>
      </c>
    </row>
    <row r="16" spans="1:7" ht="12.75">
      <c r="A16" s="17" t="s">
        <v>13</v>
      </c>
      <c r="B16" s="18"/>
      <c r="C16" s="19"/>
      <c r="E16" s="17"/>
      <c r="F16" s="33"/>
      <c r="G16" s="34"/>
    </row>
    <row r="17" spans="1:7" ht="12.75">
      <c r="A17" s="17" t="s">
        <v>14</v>
      </c>
      <c r="B17" s="18"/>
      <c r="C17" s="19"/>
      <c r="E17" s="17"/>
      <c r="F17" s="33"/>
      <c r="G17" s="34"/>
    </row>
    <row r="18" spans="1:7" ht="12.75">
      <c r="A18" s="20" t="s">
        <v>15</v>
      </c>
      <c r="B18" s="21"/>
      <c r="C18" s="22"/>
      <c r="E18" s="20"/>
      <c r="F18" s="31"/>
      <c r="G18" s="30"/>
    </row>
    <row r="19" spans="1:7" ht="12.75">
      <c r="A19" s="15"/>
      <c r="B19" s="27" t="s">
        <v>2</v>
      </c>
      <c r="C19" s="28" t="s">
        <v>3</v>
      </c>
      <c r="E19" s="15" t="s">
        <v>0</v>
      </c>
      <c r="F19" s="27" t="s">
        <v>16</v>
      </c>
      <c r="G19" s="28"/>
    </row>
    <row r="20" spans="1:7" ht="12.75">
      <c r="A20" s="20" t="s">
        <v>23</v>
      </c>
      <c r="B20" s="31">
        <f>+B6-SUM(B7:B10)+SUM(B11:B18)</f>
        <v>0</v>
      </c>
      <c r="C20" s="30">
        <f>SQRT(SUMSQ(C6:C18))</f>
        <v>0.447213595499958</v>
      </c>
      <c r="E20" s="25">
        <f>+LOG(5)</f>
        <v>0.6989700043360189</v>
      </c>
      <c r="F20" s="29">
        <f>1-NORMDIST(E20,B20,C20,1)</f>
        <v>0.059032831371201744</v>
      </c>
      <c r="G20" s="30"/>
    </row>
    <row r="21" spans="8:10" ht="12.75">
      <c r="H21" t="s">
        <v>20</v>
      </c>
      <c r="I21">
        <f>+F6-F7+F11+F15</f>
        <v>0</v>
      </c>
      <c r="J21">
        <f>SQRT(SUMSQ(G6:G18))</f>
        <v>0.447213595499958</v>
      </c>
    </row>
    <row r="37" spans="1:7" ht="12.75">
      <c r="A37" t="s">
        <v>42</v>
      </c>
      <c r="G37" t="s">
        <v>43</v>
      </c>
    </row>
    <row r="40" spans="2:7" ht="12.75">
      <c r="B40" s="72" t="s">
        <v>96</v>
      </c>
      <c r="C40" s="73"/>
      <c r="D40" s="73"/>
      <c r="E40" s="73"/>
      <c r="F40" s="73"/>
      <c r="G40" s="74"/>
    </row>
    <row r="41" spans="2:7" ht="12.75">
      <c r="B41" s="42"/>
      <c r="C41" s="43"/>
      <c r="D41" s="43"/>
      <c r="E41" s="43"/>
      <c r="F41" s="44"/>
      <c r="G41" s="45"/>
    </row>
    <row r="42" spans="2:7" ht="12.75">
      <c r="B42" s="46"/>
      <c r="C42" s="47"/>
      <c r="D42" s="47"/>
      <c r="E42" s="48"/>
      <c r="F42" s="47"/>
      <c r="G42" s="49"/>
    </row>
    <row r="43" spans="2:7" ht="12.75">
      <c r="B43" s="46"/>
      <c r="C43" s="47"/>
      <c r="D43" s="62"/>
      <c r="E43" s="47"/>
      <c r="F43" s="47"/>
      <c r="G43" s="49"/>
    </row>
    <row r="44" spans="2:7" ht="12.75">
      <c r="B44" s="46"/>
      <c r="C44" s="47"/>
      <c r="D44" s="47"/>
      <c r="E44" s="47"/>
      <c r="F44" s="47"/>
      <c r="G44" s="49"/>
    </row>
    <row r="45" spans="2:7" ht="12.75">
      <c r="B45" s="46"/>
      <c r="C45" s="47"/>
      <c r="D45" s="47"/>
      <c r="E45" s="47"/>
      <c r="F45" s="48"/>
      <c r="G45" s="49"/>
    </row>
    <row r="46" spans="2:7" ht="12.75">
      <c r="B46" s="46"/>
      <c r="C46" s="47"/>
      <c r="D46" s="47"/>
      <c r="E46" s="47"/>
      <c r="F46" s="47"/>
      <c r="G46" s="49"/>
    </row>
    <row r="47" spans="2:7" ht="12.75">
      <c r="B47" s="50"/>
      <c r="C47" s="51"/>
      <c r="D47" s="51"/>
      <c r="E47" s="51"/>
      <c r="F47" s="51"/>
      <c r="G47" s="52"/>
    </row>
    <row r="51" spans="1:6" ht="12.75">
      <c r="A51" t="s">
        <v>93</v>
      </c>
      <c r="B51">
        <f>+F6</f>
        <v>-1</v>
      </c>
      <c r="C51">
        <f>-F7</f>
        <v>-2</v>
      </c>
      <c r="D51">
        <f>+F11</f>
        <v>3</v>
      </c>
      <c r="E51">
        <f>+F15</f>
        <v>0</v>
      </c>
      <c r="F51">
        <f>+B20</f>
        <v>0</v>
      </c>
    </row>
    <row r="52" spans="1:6" ht="12.75">
      <c r="A52" t="s">
        <v>94</v>
      </c>
      <c r="B52">
        <f>+G6</f>
        <v>0.2</v>
      </c>
      <c r="C52">
        <f>+G7</f>
        <v>0</v>
      </c>
      <c r="D52">
        <f>+G11</f>
        <v>0.4</v>
      </c>
      <c r="E52">
        <f>+G15</f>
        <v>0</v>
      </c>
      <c r="F52">
        <f>+C20</f>
        <v>0.447213595499958</v>
      </c>
    </row>
    <row r="53" spans="2:6" ht="12.75">
      <c r="B53">
        <f>+SUM(B56:B162)*0.15</f>
        <v>0.9999999999999993</v>
      </c>
      <c r="C53">
        <f>+SUM(C56:C162)*0.15</f>
        <v>0</v>
      </c>
      <c r="D53">
        <f>+SUM(D56:D162)*0.15</f>
        <v>1.0000000000000004</v>
      </c>
      <c r="E53">
        <f>+SUM(E56:E162)*0.15</f>
        <v>0</v>
      </c>
      <c r="F53">
        <f>+SUM(F56:F162)*0.15</f>
        <v>1.0000000000000002</v>
      </c>
    </row>
    <row r="55" spans="1:7" ht="12.75">
      <c r="A55" t="s">
        <v>21</v>
      </c>
      <c r="B55" t="s">
        <v>1</v>
      </c>
      <c r="C55" s="1" t="s">
        <v>57</v>
      </c>
      <c r="D55" t="s">
        <v>18</v>
      </c>
      <c r="E55" t="s">
        <v>19</v>
      </c>
      <c r="F55" t="s">
        <v>22</v>
      </c>
      <c r="G55" t="s">
        <v>0</v>
      </c>
    </row>
    <row r="56" spans="1:9" ht="12.75">
      <c r="A56">
        <v>-8</v>
      </c>
      <c r="B56">
        <f>IF(B$52&gt;0,NORMDIST($A56,B$51,B$52,0),"")</f>
        <v>1.970198138568012E-266</v>
      </c>
      <c r="C56">
        <f>IF(C$52&gt;0,NORMDIST($A56,C$51,C$52,0),"")</f>
      </c>
      <c r="D56">
        <f>IF(D$52&gt;0,NORMDIST($A56,D$51,D$52,0),"")</f>
        <v>6.042951446548875E-165</v>
      </c>
      <c r="E56">
        <f>IF(E$52&gt;0,NORMDIST($A56,E$51,E$52,0),"")</f>
      </c>
      <c r="F56">
        <f>IF(F$52&gt;0,NORMDIST($A56,F$51,F$52,0),"")</f>
        <v>2.905881924201431E-70</v>
      </c>
      <c r="G56">
        <f>+E20</f>
        <v>0.6989700043360189</v>
      </c>
      <c r="H56">
        <v>0</v>
      </c>
      <c r="I56">
        <v>0</v>
      </c>
    </row>
    <row r="57" spans="1:9" ht="12.75">
      <c r="A57">
        <f>0.15+A56</f>
        <v>-7.85</v>
      </c>
      <c r="B57">
        <f aca="true" t="shared" si="0" ref="B57:E120">IF(B$52&gt;0,NORMDIST($A57,B$51,B$52,0),"")</f>
        <v>3.737616439868216E-255</v>
      </c>
      <c r="C57">
        <f t="shared" si="0"/>
      </c>
      <c r="D57">
        <f t="shared" si="0"/>
        <v>1.695799952227856E-160</v>
      </c>
      <c r="E57">
        <f t="shared" si="0"/>
      </c>
      <c r="F57">
        <f aca="true" t="shared" si="1" ref="F57:F120">IF(F$52&gt;0,NORMDIST($A57,F$51,F$52,0),"")</f>
        <v>1.1081939893194155E-67</v>
      </c>
      <c r="G57">
        <f>+G56</f>
        <v>0.6989700043360189</v>
      </c>
      <c r="H57">
        <f>+MAX(F56:F162)</f>
        <v>0.8865040570590285</v>
      </c>
      <c r="I57">
        <f>+MAX(B56:F162)</f>
        <v>1.933340584014228</v>
      </c>
    </row>
    <row r="58" spans="1:6" ht="12.75">
      <c r="A58">
        <f aca="true" t="shared" si="2" ref="A58:A121">0.15+A57</f>
        <v>-7.699999999999999</v>
      </c>
      <c r="B58">
        <f t="shared" si="0"/>
        <v>4.0400702069371426E-244</v>
      </c>
      <c r="C58">
        <f t="shared" si="0"/>
      </c>
      <c r="D58">
        <f t="shared" si="0"/>
        <v>4.134542600290926E-156</v>
      </c>
      <c r="E58">
        <f t="shared" si="0"/>
      </c>
      <c r="F58">
        <f t="shared" si="1"/>
        <v>3.7765521646034594E-65</v>
      </c>
    </row>
    <row r="59" spans="1:6" ht="12.75">
      <c r="A59">
        <f t="shared" si="2"/>
        <v>-7.549999999999999</v>
      </c>
      <c r="B59">
        <f t="shared" si="0"/>
        <v>2.4882410291241257E-233</v>
      </c>
      <c r="C59">
        <f t="shared" si="0"/>
      </c>
      <c r="D59">
        <f t="shared" si="0"/>
        <v>8.758054872416649E-152</v>
      </c>
      <c r="E59">
        <f t="shared" si="0"/>
      </c>
      <c r="F59">
        <f t="shared" si="1"/>
        <v>1.1500508843340433E-62</v>
      </c>
    </row>
    <row r="60" spans="1:6" ht="12.75">
      <c r="A60">
        <f t="shared" si="2"/>
        <v>-7.399999999999999</v>
      </c>
      <c r="B60">
        <f t="shared" si="0"/>
        <v>8.731831283795869E-223</v>
      </c>
      <c r="C60">
        <f t="shared" si="0"/>
      </c>
      <c r="D60">
        <f t="shared" si="0"/>
        <v>1.6118149928496464E-147</v>
      </c>
      <c r="E60">
        <f t="shared" si="0"/>
      </c>
      <c r="F60">
        <f t="shared" si="1"/>
        <v>3.129539917880117E-60</v>
      </c>
    </row>
    <row r="61" spans="1:6" ht="12.75">
      <c r="A61">
        <f t="shared" si="2"/>
        <v>-7.249999999999998</v>
      </c>
      <c r="B61">
        <f t="shared" si="0"/>
        <v>1.7459330187012005E-212</v>
      </c>
      <c r="C61">
        <f t="shared" si="0"/>
      </c>
      <c r="D61">
        <f t="shared" si="0"/>
        <v>2.5772114905641703E-143</v>
      </c>
      <c r="E61">
        <f t="shared" si="0"/>
      </c>
      <c r="F61">
        <f t="shared" si="1"/>
        <v>7.610020126905503E-58</v>
      </c>
    </row>
    <row r="62" spans="1:6" ht="12.75">
      <c r="A62">
        <f t="shared" si="2"/>
        <v>-7.099999999999998</v>
      </c>
      <c r="B62">
        <f t="shared" si="0"/>
        <v>1.9891117136417386E-202</v>
      </c>
      <c r="C62">
        <f t="shared" si="0"/>
      </c>
      <c r="D62">
        <f t="shared" si="0"/>
        <v>3.580241029570728E-139</v>
      </c>
      <c r="E62">
        <f t="shared" si="0"/>
      </c>
      <c r="F62">
        <f t="shared" si="1"/>
        <v>1.653609604632073E-55</v>
      </c>
    </row>
    <row r="63" spans="1:6" ht="12.75">
      <c r="A63">
        <f t="shared" si="2"/>
        <v>-6.9499999999999975</v>
      </c>
      <c r="B63">
        <f t="shared" si="0"/>
        <v>1.2912196464715631E-192</v>
      </c>
      <c r="C63">
        <f t="shared" si="0"/>
      </c>
      <c r="D63">
        <f t="shared" si="0"/>
        <v>4.3211745542787563E-135</v>
      </c>
      <c r="E63">
        <f t="shared" si="0"/>
      </c>
      <c r="F63">
        <f t="shared" si="1"/>
        <v>3.2108649372295916E-53</v>
      </c>
    </row>
    <row r="64" spans="1:6" ht="12.75">
      <c r="A64">
        <f t="shared" si="2"/>
        <v>-6.799999999999997</v>
      </c>
      <c r="B64">
        <f t="shared" si="0"/>
        <v>4.77584727097632E-183</v>
      </c>
      <c r="C64">
        <f t="shared" si="0"/>
      </c>
      <c r="D64">
        <f t="shared" si="0"/>
        <v>4.531256983879585E-131</v>
      </c>
      <c r="E64">
        <f t="shared" si="0"/>
      </c>
      <c r="F64">
        <f t="shared" si="1"/>
        <v>5.571254013698267E-51</v>
      </c>
    </row>
    <row r="65" spans="1:6" ht="12.75">
      <c r="A65">
        <f t="shared" si="2"/>
        <v>-6.649999999999997</v>
      </c>
      <c r="B65">
        <f t="shared" si="0"/>
        <v>1.0064914458956476E-173</v>
      </c>
      <c r="C65">
        <f t="shared" si="0"/>
      </c>
      <c r="D65">
        <f t="shared" si="0"/>
        <v>4.128220774374754E-127</v>
      </c>
      <c r="E65">
        <f t="shared" si="0"/>
      </c>
      <c r="F65">
        <f t="shared" si="1"/>
        <v>8.638249686572692E-49</v>
      </c>
    </row>
    <row r="66" spans="1:6" ht="12.75">
      <c r="A66">
        <f t="shared" si="2"/>
        <v>-6.4999999999999964</v>
      </c>
      <c r="B66">
        <f t="shared" si="0"/>
        <v>1.2085902893103934E-164</v>
      </c>
      <c r="C66">
        <f t="shared" si="0"/>
      </c>
      <c r="D66">
        <f t="shared" si="0"/>
        <v>3.267642042688213E-123</v>
      </c>
      <c r="E66">
        <f t="shared" si="0"/>
      </c>
      <c r="F66">
        <f t="shared" si="1"/>
        <v>1.1968519093343632E-46</v>
      </c>
    </row>
    <row r="67" spans="1:6" ht="12.75">
      <c r="A67">
        <f t="shared" si="2"/>
        <v>-6.349999999999996</v>
      </c>
      <c r="B67">
        <f t="shared" si="0"/>
        <v>8.269085200585614E-156</v>
      </c>
      <c r="C67">
        <f t="shared" si="0"/>
      </c>
      <c r="D67">
        <f t="shared" si="0"/>
        <v>2.247156782609558E-119</v>
      </c>
      <c r="E67">
        <f t="shared" si="0"/>
      </c>
      <c r="F67">
        <f t="shared" si="1"/>
        <v>1.481825116352562E-44</v>
      </c>
    </row>
    <row r="68" spans="1:6" ht="12.75">
      <c r="A68">
        <f t="shared" si="2"/>
        <v>-6.199999999999996</v>
      </c>
      <c r="B68">
        <f t="shared" si="0"/>
        <v>3.2236299857007587E-147</v>
      </c>
      <c r="C68">
        <f t="shared" si="0"/>
      </c>
      <c r="D68">
        <f t="shared" si="0"/>
        <v>1.342640091255453E-115</v>
      </c>
      <c r="E68">
        <f t="shared" si="0"/>
      </c>
      <c r="F68">
        <f t="shared" si="1"/>
        <v>1.6394393584100224E-42</v>
      </c>
    </row>
    <row r="69" spans="1:6" ht="12.75">
      <c r="A69">
        <f t="shared" si="2"/>
        <v>-6.049999999999995</v>
      </c>
      <c r="B69">
        <f t="shared" si="0"/>
        <v>7.160482059144713E-139</v>
      </c>
      <c r="C69">
        <f t="shared" si="0"/>
      </c>
      <c r="D69">
        <f t="shared" si="0"/>
        <v>6.969685585028242E-112</v>
      </c>
      <c r="E69">
        <f t="shared" si="0"/>
      </c>
      <c r="F69">
        <f t="shared" si="1"/>
        <v>1.6208231585806117E-40</v>
      </c>
    </row>
    <row r="70" spans="1:6" ht="12.75">
      <c r="A70">
        <f t="shared" si="2"/>
        <v>-5.899999999999995</v>
      </c>
      <c r="B70">
        <f t="shared" si="0"/>
        <v>9.06251396776329E-131</v>
      </c>
      <c r="C70">
        <f t="shared" si="0"/>
      </c>
      <c r="D70">
        <f t="shared" si="0"/>
        <v>3.1433598444739728E-108</v>
      </c>
      <c r="E70">
        <f t="shared" si="0"/>
      </c>
      <c r="F70">
        <f t="shared" si="1"/>
        <v>1.4319167863887523E-38</v>
      </c>
    </row>
    <row r="71" spans="1:6" ht="12.75">
      <c r="A71">
        <f t="shared" si="2"/>
        <v>-5.749999999999995</v>
      </c>
      <c r="B71">
        <f t="shared" si="0"/>
        <v>6.535284085379398E-123</v>
      </c>
      <c r="C71">
        <f t="shared" si="0"/>
      </c>
      <c r="D71">
        <f t="shared" si="0"/>
        <v>1.2316926604265636E-104</v>
      </c>
      <c r="E71">
        <f t="shared" si="0"/>
      </c>
      <c r="F71">
        <f t="shared" si="1"/>
        <v>1.1304251159696788E-36</v>
      </c>
    </row>
    <row r="72" spans="1:6" ht="12.75">
      <c r="A72">
        <f t="shared" si="2"/>
        <v>-5.599999999999994</v>
      </c>
      <c r="B72">
        <f t="shared" si="0"/>
        <v>2.6852801825121274E-115</v>
      </c>
      <c r="C72">
        <f t="shared" si="0"/>
      </c>
      <c r="D72">
        <f t="shared" si="0"/>
        <v>4.1931263071372906E-101</v>
      </c>
      <c r="E72">
        <f t="shared" si="0"/>
      </c>
      <c r="F72">
        <f t="shared" si="1"/>
        <v>7.974577568526025E-35</v>
      </c>
    </row>
    <row r="73" spans="1:6" ht="12.75">
      <c r="A73">
        <f t="shared" si="2"/>
        <v>-5.449999999999994</v>
      </c>
      <c r="B73">
        <f t="shared" si="0"/>
        <v>6.286719688950448E-108</v>
      </c>
      <c r="C73">
        <f t="shared" si="0"/>
      </c>
      <c r="D73">
        <f t="shared" si="0"/>
        <v>1.240226121564236E-97</v>
      </c>
      <c r="E73">
        <f t="shared" si="0"/>
      </c>
      <c r="F73">
        <f t="shared" si="1"/>
        <v>5.027075943993613E-33</v>
      </c>
    </row>
    <row r="74" spans="1:6" ht="12.75">
      <c r="A74">
        <f t="shared" si="2"/>
        <v>-5.299999999999994</v>
      </c>
      <c r="B74">
        <f t="shared" si="0"/>
        <v>8.386252614277679E-101</v>
      </c>
      <c r="C74">
        <f t="shared" si="0"/>
      </c>
      <c r="D74">
        <f t="shared" si="0"/>
        <v>3.187066623895428E-94</v>
      </c>
      <c r="E74">
        <f t="shared" si="0"/>
      </c>
      <c r="F74">
        <f t="shared" si="1"/>
        <v>2.831816294108683E-31</v>
      </c>
    </row>
    <row r="75" spans="1:6" ht="12.75">
      <c r="A75">
        <f t="shared" si="2"/>
        <v>-5.149999999999993</v>
      </c>
      <c r="B75">
        <f t="shared" si="0"/>
        <v>6.374133247793211E-94</v>
      </c>
      <c r="C75">
        <f t="shared" si="0"/>
      </c>
      <c r="D75">
        <f t="shared" si="0"/>
        <v>7.115554490611097E-91</v>
      </c>
      <c r="E75">
        <f t="shared" si="0"/>
      </c>
      <c r="F75">
        <f t="shared" si="1"/>
        <v>1.4254650620921328E-29</v>
      </c>
    </row>
    <row r="76" spans="1:6" ht="12.75">
      <c r="A76">
        <f t="shared" si="2"/>
        <v>-4.999999999999993</v>
      </c>
      <c r="B76">
        <f t="shared" si="0"/>
        <v>2.760474181081843E-87</v>
      </c>
      <c r="C76">
        <f t="shared" si="0"/>
      </c>
      <c r="D76">
        <f t="shared" si="0"/>
        <v>1.3802370905404117E-87</v>
      </c>
      <c r="E76">
        <f t="shared" si="0"/>
      </c>
      <c r="F76">
        <f t="shared" si="1"/>
        <v>6.411947371151837E-28</v>
      </c>
    </row>
    <row r="77" spans="1:6" ht="12.75">
      <c r="A77">
        <f t="shared" si="2"/>
        <v>-4.8499999999999925</v>
      </c>
      <c r="B77">
        <f t="shared" si="0"/>
        <v>6.811701293179212E-81</v>
      </c>
      <c r="C77">
        <f t="shared" si="0"/>
      </c>
      <c r="D77">
        <f t="shared" si="0"/>
        <v>2.326087124458094E-84</v>
      </c>
      <c r="E77">
        <f t="shared" si="0"/>
      </c>
      <c r="F77">
        <f t="shared" si="1"/>
        <v>2.5773012925878404E-26</v>
      </c>
    </row>
    <row r="78" spans="1:6" ht="12.75">
      <c r="A78">
        <f t="shared" si="2"/>
        <v>-4.699999999999992</v>
      </c>
      <c r="B78">
        <f t="shared" si="0"/>
        <v>9.577162458366483E-75</v>
      </c>
      <c r="C78">
        <f t="shared" si="0"/>
      </c>
      <c r="D78">
        <f t="shared" si="0"/>
        <v>3.405850646588445E-81</v>
      </c>
      <c r="E78">
        <f t="shared" si="0"/>
      </c>
      <c r="F78">
        <f t="shared" si="1"/>
        <v>9.257256661090945E-25</v>
      </c>
    </row>
    <row r="79" spans="1:6" ht="12.75">
      <c r="A79">
        <f t="shared" si="2"/>
        <v>-4.549999999999992</v>
      </c>
      <c r="B79">
        <f t="shared" si="0"/>
        <v>7.672333418848393E-69</v>
      </c>
      <c r="C79">
        <f t="shared" si="0"/>
      </c>
      <c r="D79">
        <f t="shared" si="0"/>
        <v>4.3326395503299715E-78</v>
      </c>
      <c r="E79">
        <f t="shared" si="0"/>
      </c>
      <c r="F79">
        <f t="shared" si="1"/>
        <v>2.97126432794683E-23</v>
      </c>
    </row>
    <row r="80" spans="1:6" ht="12.75">
      <c r="A80">
        <f t="shared" si="2"/>
        <v>-4.3999999999999915</v>
      </c>
      <c r="B80">
        <f t="shared" si="0"/>
        <v>3.5020910671618784E-63</v>
      </c>
      <c r="C80">
        <f t="shared" si="0"/>
      </c>
      <c r="D80">
        <f t="shared" si="0"/>
        <v>4.788581229181744E-75</v>
      </c>
      <c r="E80">
        <f t="shared" si="0"/>
      </c>
      <c r="F80">
        <f t="shared" si="1"/>
        <v>8.522012048445034E-22</v>
      </c>
    </row>
    <row r="81" spans="1:6" ht="12.75">
      <c r="A81">
        <f t="shared" si="2"/>
        <v>-4.249999999999991</v>
      </c>
      <c r="B81">
        <f t="shared" si="0"/>
        <v>9.108288042170303E-58</v>
      </c>
      <c r="C81">
        <f t="shared" si="0"/>
      </c>
      <c r="D81">
        <f t="shared" si="0"/>
        <v>4.598206767054193E-72</v>
      </c>
      <c r="E81">
        <f t="shared" si="0"/>
      </c>
      <c r="F81">
        <f t="shared" si="1"/>
        <v>2.1841621134400018E-20</v>
      </c>
    </row>
    <row r="82" spans="1:6" ht="12.75">
      <c r="A82">
        <f t="shared" si="2"/>
        <v>-4.099999999999991</v>
      </c>
      <c r="B82">
        <f t="shared" si="0"/>
        <v>1.3497565122952525E-52</v>
      </c>
      <c r="C82">
        <f t="shared" si="0"/>
      </c>
      <c r="D82">
        <f t="shared" si="0"/>
        <v>3.8361667094229976E-69</v>
      </c>
      <c r="E82">
        <f t="shared" si="0"/>
      </c>
      <c r="F82">
        <f t="shared" si="1"/>
        <v>5.002296914746943E-19</v>
      </c>
    </row>
    <row r="83" spans="1:6" ht="12.75">
      <c r="A83">
        <f t="shared" si="2"/>
        <v>-3.949999999999991</v>
      </c>
      <c r="B83">
        <f t="shared" si="0"/>
        <v>1.1396814003283548E-47</v>
      </c>
      <c r="C83">
        <f t="shared" si="0"/>
      </c>
      <c r="D83">
        <f t="shared" si="0"/>
        <v>2.780569704203416E-66</v>
      </c>
      <c r="E83">
        <f t="shared" si="0"/>
      </c>
      <c r="F83">
        <f t="shared" si="1"/>
        <v>1.0237547581207568E-17</v>
      </c>
    </row>
    <row r="84" spans="1:6" ht="12.75">
      <c r="A84">
        <f t="shared" si="2"/>
        <v>-3.799999999999991</v>
      </c>
      <c r="B84">
        <f t="shared" si="0"/>
        <v>5.483032796948441E-43</v>
      </c>
      <c r="C84">
        <f t="shared" si="0"/>
      </c>
      <c r="D84">
        <f t="shared" si="0"/>
        <v>1.7510455335803919E-63</v>
      </c>
      <c r="E84">
        <f t="shared" si="0"/>
      </c>
      <c r="F84">
        <f t="shared" si="1"/>
        <v>1.8722518624589693E-16</v>
      </c>
    </row>
    <row r="85" spans="1:6" ht="12.75">
      <c r="A85">
        <f t="shared" si="2"/>
        <v>-3.649999999999991</v>
      </c>
      <c r="B85">
        <f t="shared" si="0"/>
        <v>1.503029763050791E-38</v>
      </c>
      <c r="C85">
        <f t="shared" si="0"/>
      </c>
      <c r="D85">
        <f t="shared" si="0"/>
        <v>9.580505639265928E-61</v>
      </c>
      <c r="E85">
        <f t="shared" si="0"/>
      </c>
      <c r="F85">
        <f t="shared" si="1"/>
        <v>3.0596692378720635E-15</v>
      </c>
    </row>
    <row r="86" spans="1:6" ht="12.75">
      <c r="A86">
        <f t="shared" si="2"/>
        <v>-3.499999999999991</v>
      </c>
      <c r="B86">
        <f t="shared" si="0"/>
        <v>2.347597678988874E-34</v>
      </c>
      <c r="C86">
        <f t="shared" si="0"/>
      </c>
      <c r="D86">
        <f t="shared" si="0"/>
        <v>4.554144021083599E-58</v>
      </c>
      <c r="E86">
        <f t="shared" si="0"/>
      </c>
      <c r="F86">
        <f t="shared" si="1"/>
        <v>4.4681378118762116E-14</v>
      </c>
    </row>
    <row r="87" spans="1:6" ht="12.75">
      <c r="A87">
        <f t="shared" si="2"/>
        <v>-3.349999999999991</v>
      </c>
      <c r="B87">
        <f t="shared" si="0"/>
        <v>2.0892437722724215E-30</v>
      </c>
      <c r="C87">
        <f t="shared" si="0"/>
      </c>
      <c r="D87">
        <f t="shared" si="0"/>
        <v>1.8808424973416393E-55</v>
      </c>
      <c r="E87">
        <f t="shared" si="0"/>
      </c>
      <c r="F87">
        <f t="shared" si="1"/>
        <v>5.830697493789291E-13</v>
      </c>
    </row>
    <row r="88" spans="1:6" ht="12.75">
      <c r="A88">
        <f t="shared" si="2"/>
        <v>-3.1999999999999913</v>
      </c>
      <c r="B88">
        <f t="shared" si="0"/>
        <v>1.059409626755196E-26</v>
      </c>
      <c r="C88">
        <f t="shared" si="0"/>
      </c>
      <c r="D88">
        <f t="shared" si="0"/>
        <v>6.748782561473866E-53</v>
      </c>
      <c r="E88">
        <f t="shared" si="0"/>
      </c>
      <c r="F88">
        <f t="shared" si="1"/>
        <v>6.7991767517989044E-12</v>
      </c>
    </row>
    <row r="89" spans="1:6" ht="12.75">
      <c r="A89">
        <f t="shared" si="2"/>
        <v>-3.0499999999999914</v>
      </c>
      <c r="B89">
        <f t="shared" si="0"/>
        <v>3.0608924326249525E-23</v>
      </c>
      <c r="C89">
        <f t="shared" si="0"/>
      </c>
      <c r="D89">
        <f t="shared" si="0"/>
        <v>2.1039033307777326E-50</v>
      </c>
      <c r="E89">
        <f t="shared" si="0"/>
      </c>
      <c r="F89">
        <f t="shared" si="1"/>
        <v>7.084904868957633E-11</v>
      </c>
    </row>
    <row r="90" spans="1:6" ht="12.75">
      <c r="A90">
        <f t="shared" si="2"/>
        <v>-2.8999999999999915</v>
      </c>
      <c r="B90">
        <f t="shared" si="0"/>
        <v>5.0389676971520455E-20</v>
      </c>
      <c r="C90">
        <f t="shared" si="0"/>
      </c>
      <c r="D90">
        <f t="shared" si="0"/>
        <v>5.69840700163967E-48</v>
      </c>
      <c r="E90">
        <f t="shared" si="0"/>
      </c>
      <c r="F90">
        <f t="shared" si="1"/>
        <v>6.597107879724617E-10</v>
      </c>
    </row>
    <row r="91" spans="1:6" ht="12.75">
      <c r="A91">
        <f t="shared" si="2"/>
        <v>-2.7499999999999916</v>
      </c>
      <c r="B91">
        <f t="shared" si="0"/>
        <v>4.726551940953173E-17</v>
      </c>
      <c r="C91">
        <f t="shared" si="0"/>
      </c>
      <c r="D91">
        <f t="shared" si="0"/>
        <v>1.3409373487397886E-45</v>
      </c>
      <c r="E91">
        <f t="shared" si="0"/>
      </c>
      <c r="F91">
        <f t="shared" si="1"/>
        <v>5.489275392185252E-09</v>
      </c>
    </row>
    <row r="92" spans="1:6" ht="12.75">
      <c r="A92">
        <f t="shared" si="2"/>
        <v>-2.5999999999999917</v>
      </c>
      <c r="B92">
        <f t="shared" si="0"/>
        <v>2.5261355417693077E-14</v>
      </c>
      <c r="C92">
        <f t="shared" si="0"/>
      </c>
      <c r="D92">
        <f t="shared" si="0"/>
        <v>2.7415163984732467E-43</v>
      </c>
      <c r="E92">
        <f t="shared" si="0"/>
      </c>
      <c r="F92">
        <f t="shared" si="1"/>
        <v>4.081486119068957E-08</v>
      </c>
    </row>
    <row r="93" spans="1:6" ht="12.75">
      <c r="A93">
        <f t="shared" si="2"/>
        <v>-2.4499999999999917</v>
      </c>
      <c r="B93">
        <f t="shared" si="0"/>
        <v>7.692689752808698E-12</v>
      </c>
      <c r="C93">
        <f t="shared" si="0"/>
      </c>
      <c r="D93">
        <f t="shared" si="0"/>
        <v>4.869681387415423E-41</v>
      </c>
      <c r="E93">
        <f t="shared" si="0"/>
      </c>
      <c r="F93">
        <f t="shared" si="1"/>
        <v>2.7118364818866735E-07</v>
      </c>
    </row>
    <row r="94" spans="1:6" ht="12.75">
      <c r="A94">
        <f t="shared" si="2"/>
        <v>-2.299999999999992</v>
      </c>
      <c r="B94">
        <f t="shared" si="0"/>
        <v>1.3347783073817818E-09</v>
      </c>
      <c r="C94">
        <f t="shared" si="0"/>
      </c>
      <c r="D94">
        <f t="shared" si="0"/>
        <v>7.5151488152515E-39</v>
      </c>
      <c r="E94">
        <f t="shared" si="0"/>
      </c>
      <c r="F94">
        <f t="shared" si="1"/>
        <v>1.6100914537857593E-06</v>
      </c>
    </row>
    <row r="95" spans="1:6" ht="12.75">
      <c r="A95">
        <f t="shared" si="2"/>
        <v>-2.149999999999992</v>
      </c>
      <c r="B95">
        <f t="shared" si="0"/>
        <v>1.3196216017855963E-07</v>
      </c>
      <c r="C95">
        <f t="shared" si="0"/>
      </c>
      <c r="D95">
        <f t="shared" si="0"/>
        <v>1.007632023003226E-36</v>
      </c>
      <c r="E95">
        <f t="shared" si="0"/>
      </c>
      <c r="F95">
        <f t="shared" si="1"/>
        <v>8.542391305660387E-06</v>
      </c>
    </row>
    <row r="96" spans="1:6" ht="12.75">
      <c r="A96">
        <f t="shared" si="2"/>
        <v>-1.999999999999992</v>
      </c>
      <c r="B96">
        <f t="shared" si="0"/>
        <v>7.4335975736729675E-06</v>
      </c>
      <c r="C96">
        <f t="shared" si="0"/>
      </c>
      <c r="D96">
        <f t="shared" si="0"/>
        <v>1.1737988394941035E-34</v>
      </c>
      <c r="E96">
        <f t="shared" si="0"/>
      </c>
      <c r="F96">
        <f t="shared" si="1"/>
        <v>4.0499554780448895E-05</v>
      </c>
    </row>
    <row r="97" spans="1:6" ht="12.75">
      <c r="A97">
        <f t="shared" si="2"/>
        <v>-1.849999999999992</v>
      </c>
      <c r="B97">
        <f t="shared" si="0"/>
        <v>0.00023859318270606542</v>
      </c>
      <c r="C97">
        <f t="shared" si="0"/>
      </c>
      <c r="D97">
        <f t="shared" si="0"/>
        <v>1.1879898468474012E-32</v>
      </c>
      <c r="E97">
        <f t="shared" si="0"/>
      </c>
      <c r="F97">
        <f t="shared" si="1"/>
        <v>0.0001715785159821566</v>
      </c>
    </row>
    <row r="98" spans="1:6" ht="12.75">
      <c r="A98">
        <f t="shared" si="2"/>
        <v>-1.6999999999999922</v>
      </c>
      <c r="B98">
        <f t="shared" si="0"/>
        <v>0.0043634134752293975</v>
      </c>
      <c r="C98">
        <f t="shared" si="0"/>
      </c>
      <c r="D98">
        <f t="shared" si="0"/>
        <v>1.044621886135899E-30</v>
      </c>
      <c r="E98">
        <f t="shared" si="0"/>
      </c>
      <c r="F98">
        <f t="shared" si="1"/>
        <v>0.0006495572526137336</v>
      </c>
    </row>
    <row r="99" spans="1:6" ht="12.75">
      <c r="A99">
        <f t="shared" si="2"/>
        <v>-1.5499999999999923</v>
      </c>
      <c r="B99">
        <f t="shared" si="0"/>
        <v>0.045467812507960094</v>
      </c>
      <c r="C99">
        <f t="shared" si="0"/>
      </c>
      <c r="D99">
        <f t="shared" si="0"/>
        <v>7.980550511589981E-29</v>
      </c>
      <c r="E99">
        <f t="shared" si="0"/>
      </c>
      <c r="F99">
        <f t="shared" si="1"/>
        <v>0.002197423861058754</v>
      </c>
    </row>
    <row r="100" spans="1:6" ht="12.75">
      <c r="A100">
        <f t="shared" si="2"/>
        <v>-1.3999999999999924</v>
      </c>
      <c r="B100">
        <f t="shared" si="0"/>
        <v>0.26995483256596087</v>
      </c>
      <c r="C100">
        <f t="shared" si="0"/>
      </c>
      <c r="D100">
        <f t="shared" si="0"/>
        <v>5.297048133774513E-27</v>
      </c>
      <c r="E100">
        <f t="shared" si="0"/>
      </c>
      <c r="F100">
        <f t="shared" si="1"/>
        <v>0.0066428142198859015</v>
      </c>
    </row>
    <row r="101" spans="1:6" ht="12.75">
      <c r="A101">
        <f t="shared" si="2"/>
        <v>-1.2499999999999925</v>
      </c>
      <c r="B101">
        <f t="shared" si="0"/>
        <v>0.9132454269451526</v>
      </c>
      <c r="C101">
        <f t="shared" si="0"/>
      </c>
      <c r="D101">
        <f t="shared" si="0"/>
        <v>3.054656120746575E-25</v>
      </c>
      <c r="E101">
        <f t="shared" si="0"/>
      </c>
      <c r="F101">
        <f t="shared" si="1"/>
        <v>0.017944536619336003</v>
      </c>
    </row>
    <row r="102" spans="1:6" ht="12.75">
      <c r="A102">
        <f t="shared" si="2"/>
        <v>-1.0999999999999925</v>
      </c>
      <c r="B102">
        <f t="shared" si="0"/>
        <v>1.7603266338215302</v>
      </c>
      <c r="C102">
        <f t="shared" si="0"/>
      </c>
      <c r="D102">
        <f t="shared" si="0"/>
        <v>1.5304462163120848E-23</v>
      </c>
      <c r="E102">
        <f t="shared" si="0"/>
      </c>
      <c r="F102">
        <f t="shared" si="1"/>
        <v>0.04331658997783219</v>
      </c>
    </row>
    <row r="103" spans="1:6" ht="12.75">
      <c r="A103">
        <f t="shared" si="2"/>
        <v>-0.9499999999999925</v>
      </c>
      <c r="B103">
        <f t="shared" si="0"/>
        <v>1.933340584014228</v>
      </c>
      <c r="C103">
        <f t="shared" si="0"/>
      </c>
      <c r="D103">
        <f t="shared" si="0"/>
        <v>6.661946735971958E-22</v>
      </c>
      <c r="E103">
        <f t="shared" si="0"/>
      </c>
      <c r="F103">
        <f t="shared" si="1"/>
        <v>0.0934368401849715</v>
      </c>
    </row>
    <row r="104" spans="1:6" ht="12.75">
      <c r="A104">
        <f t="shared" si="2"/>
        <v>-0.7999999999999925</v>
      </c>
      <c r="B104">
        <f t="shared" si="0"/>
        <v>1.2098536225956713</v>
      </c>
      <c r="C104">
        <f t="shared" si="0"/>
      </c>
      <c r="D104">
        <f t="shared" si="0"/>
        <v>2.5194838485754678E-20</v>
      </c>
      <c r="E104">
        <f t="shared" si="0"/>
      </c>
      <c r="F104">
        <f t="shared" si="1"/>
        <v>0.18010422336077378</v>
      </c>
    </row>
    <row r="105" spans="1:6" ht="12.75">
      <c r="A105">
        <f t="shared" si="2"/>
        <v>-0.6499999999999925</v>
      </c>
      <c r="B105">
        <f t="shared" si="0"/>
        <v>0.43138659413252917</v>
      </c>
      <c r="C105">
        <f t="shared" si="0"/>
      </c>
      <c r="D105">
        <f t="shared" si="0"/>
        <v>8.278455900473448E-19</v>
      </c>
      <c r="E105">
        <f t="shared" si="0"/>
      </c>
      <c r="F105">
        <f t="shared" si="1"/>
        <v>0.31022123430515075</v>
      </c>
    </row>
    <row r="106" spans="1:6" ht="12.75">
      <c r="A106">
        <f t="shared" si="2"/>
        <v>-0.49999999999999245</v>
      </c>
      <c r="B106">
        <f t="shared" si="0"/>
        <v>0.08764150246783442</v>
      </c>
      <c r="C106">
        <f t="shared" si="0"/>
      </c>
      <c r="D106">
        <f t="shared" si="0"/>
        <v>2.3632759704761162E-17</v>
      </c>
      <c r="E106">
        <f t="shared" si="0"/>
      </c>
      <c r="F106">
        <f t="shared" si="1"/>
        <v>0.47748641153356575</v>
      </c>
    </row>
    <row r="107" spans="1:6" ht="12.75">
      <c r="A107">
        <f t="shared" si="2"/>
        <v>-0.34999999999999243</v>
      </c>
      <c r="B107">
        <f t="shared" si="0"/>
        <v>0.010145240286497596</v>
      </c>
      <c r="C107">
        <f t="shared" si="0"/>
      </c>
      <c r="D107">
        <f t="shared" si="0"/>
        <v>5.861474461761738E-16</v>
      </c>
      <c r="E107">
        <f t="shared" si="0"/>
      </c>
      <c r="F107">
        <f t="shared" si="1"/>
        <v>0.6567383581776011</v>
      </c>
    </row>
    <row r="108" spans="1:6" ht="12.75">
      <c r="A108">
        <f t="shared" si="2"/>
        <v>-0.19999999999999243</v>
      </c>
      <c r="B108">
        <f t="shared" si="0"/>
        <v>0.0006691511288243268</v>
      </c>
      <c r="C108">
        <f t="shared" si="0"/>
      </c>
      <c r="D108">
        <f t="shared" si="0"/>
        <v>1.2630677708844115E-14</v>
      </c>
      <c r="E108">
        <f t="shared" si="0"/>
      </c>
      <c r="F108">
        <f t="shared" si="1"/>
        <v>0.807171129357687</v>
      </c>
    </row>
    <row r="109" spans="1:6" ht="12.75">
      <c r="A109">
        <f t="shared" si="2"/>
        <v>-0.04999999999999244</v>
      </c>
      <c r="B109">
        <f t="shared" si="0"/>
        <v>2.5147536442957758E-05</v>
      </c>
      <c r="C109">
        <f t="shared" si="0"/>
      </c>
      <c r="D109">
        <f t="shared" si="0"/>
        <v>2.364687570196983E-13</v>
      </c>
      <c r="E109">
        <f t="shared" si="0"/>
      </c>
      <c r="F109">
        <f t="shared" si="1"/>
        <v>0.8865040570590285</v>
      </c>
    </row>
    <row r="110" spans="1:6" ht="12.75">
      <c r="A110">
        <f t="shared" si="2"/>
        <v>0.10000000000000756</v>
      </c>
      <c r="B110">
        <f t="shared" si="0"/>
        <v>5.384880021270509E-07</v>
      </c>
      <c r="C110">
        <f t="shared" si="0"/>
      </c>
      <c r="D110">
        <f t="shared" si="0"/>
        <v>3.846344876403734E-12</v>
      </c>
      <c r="E110">
        <f t="shared" si="0"/>
      </c>
      <c r="F110">
        <f t="shared" si="1"/>
        <v>0.8700369673862897</v>
      </c>
    </row>
    <row r="111" spans="1:6" ht="12.75">
      <c r="A111">
        <f t="shared" si="2"/>
        <v>0.25000000000000755</v>
      </c>
      <c r="B111">
        <f t="shared" si="0"/>
        <v>6.57000909077788E-09</v>
      </c>
      <c r="C111">
        <f t="shared" si="0"/>
      </c>
      <c r="D111">
        <f t="shared" si="0"/>
        <v>5.4356315892981505E-11</v>
      </c>
      <c r="E111">
        <f t="shared" si="0"/>
      </c>
      <c r="F111">
        <f t="shared" si="1"/>
        <v>0.7630211130438719</v>
      </c>
    </row>
    <row r="112" spans="1:6" ht="12.75">
      <c r="A112">
        <f t="shared" si="2"/>
        <v>0.40000000000000757</v>
      </c>
      <c r="B112">
        <f t="shared" si="0"/>
        <v>4.567360204181096E-11</v>
      </c>
      <c r="C112">
        <f t="shared" si="0"/>
      </c>
      <c r="D112">
        <f t="shared" si="0"/>
        <v>6.673891536907936E-10</v>
      </c>
      <c r="E112">
        <f t="shared" si="0"/>
      </c>
      <c r="F112">
        <f t="shared" si="1"/>
        <v>0.5979670798364008</v>
      </c>
    </row>
    <row r="113" spans="1:6" ht="12.75">
      <c r="A113">
        <f t="shared" si="2"/>
        <v>0.5500000000000076</v>
      </c>
      <c r="B113">
        <f t="shared" si="0"/>
        <v>1.809147225555738E-13</v>
      </c>
      <c r="C113">
        <f t="shared" si="0"/>
      </c>
      <c r="D113">
        <f t="shared" si="0"/>
        <v>7.119272445742913E-09</v>
      </c>
      <c r="E113">
        <f t="shared" si="0"/>
      </c>
      <c r="F113">
        <f t="shared" si="1"/>
        <v>0.4187548654238877</v>
      </c>
    </row>
    <row r="114" spans="1:6" ht="12.75">
      <c r="A114">
        <f t="shared" si="2"/>
        <v>0.7000000000000076</v>
      </c>
      <c r="B114">
        <f t="shared" si="0"/>
        <v>4.08311781583347E-16</v>
      </c>
      <c r="C114">
        <f t="shared" si="0"/>
      </c>
      <c r="D114">
        <f t="shared" si="0"/>
        <v>6.598108008927183E-08</v>
      </c>
      <c r="E114">
        <f t="shared" si="0"/>
      </c>
      <c r="F114">
        <f t="shared" si="1"/>
        <v>0.2620500987263899</v>
      </c>
    </row>
    <row r="115" spans="1:6" ht="12.75">
      <c r="A115">
        <f t="shared" si="2"/>
        <v>0.8500000000000076</v>
      </c>
      <c r="B115">
        <f t="shared" si="0"/>
        <v>5.250724914983357E-19</v>
      </c>
      <c r="C115">
        <f t="shared" si="0"/>
      </c>
      <c r="D115">
        <f t="shared" si="0"/>
        <v>5.312886845776277E-07</v>
      </c>
      <c r="E115">
        <f t="shared" si="0"/>
      </c>
      <c r="F115">
        <f t="shared" si="1"/>
        <v>0.14653813503577834</v>
      </c>
    </row>
    <row r="116" spans="1:6" ht="12.75">
      <c r="A116">
        <f t="shared" si="2"/>
        <v>1.0000000000000075</v>
      </c>
      <c r="B116">
        <f t="shared" si="0"/>
        <v>3.847299313351789E-22</v>
      </c>
      <c r="C116">
        <f t="shared" si="0"/>
      </c>
      <c r="D116">
        <f t="shared" si="0"/>
        <v>3.7167987868361073E-06</v>
      </c>
      <c r="E116">
        <f t="shared" si="0"/>
      </c>
      <c r="F116">
        <f t="shared" si="1"/>
        <v>0.07322491280962974</v>
      </c>
    </row>
    <row r="117" spans="1:6" ht="12.75">
      <c r="A117">
        <f t="shared" si="2"/>
        <v>1.1500000000000075</v>
      </c>
      <c r="B117">
        <f t="shared" si="0"/>
        <v>1.6062089358100808E-25</v>
      </c>
      <c r="C117">
        <f t="shared" si="0"/>
      </c>
      <c r="D117">
        <f t="shared" si="0"/>
        <v>2.25909697226304E-05</v>
      </c>
      <c r="E117">
        <f t="shared" si="0"/>
      </c>
      <c r="F117">
        <f t="shared" si="1"/>
        <v>0.03269707753838513</v>
      </c>
    </row>
    <row r="118" spans="1:6" ht="12.75">
      <c r="A118">
        <f t="shared" si="2"/>
        <v>1.3000000000000074</v>
      </c>
      <c r="B118">
        <f t="shared" si="0"/>
        <v>3.8208277057920266E-29</v>
      </c>
      <c r="C118">
        <f t="shared" si="0"/>
      </c>
      <c r="D118">
        <f t="shared" si="0"/>
        <v>0.00011929659135302191</v>
      </c>
      <c r="E118">
        <f t="shared" si="0"/>
      </c>
      <c r="F118">
        <f t="shared" si="1"/>
        <v>0.013046706181096003</v>
      </c>
    </row>
    <row r="119" spans="1:6" ht="12.75">
      <c r="A119">
        <f t="shared" si="2"/>
        <v>1.4500000000000073</v>
      </c>
      <c r="B119">
        <f t="shared" si="0"/>
        <v>5.178717548101894E-33</v>
      </c>
      <c r="C119">
        <f t="shared" si="0"/>
      </c>
      <c r="D119">
        <f t="shared" si="0"/>
        <v>0.0005473290944115687</v>
      </c>
      <c r="E119">
        <f t="shared" si="0"/>
      </c>
      <c r="F119">
        <f t="shared" si="1"/>
        <v>0.004651946350365944</v>
      </c>
    </row>
    <row r="120" spans="1:6" ht="12.75">
      <c r="A120">
        <f t="shared" si="2"/>
        <v>1.6000000000000072</v>
      </c>
      <c r="B120">
        <f t="shared" si="0"/>
        <v>3.999413878501586E-37</v>
      </c>
      <c r="C120">
        <f t="shared" si="0"/>
      </c>
      <c r="D120">
        <f t="shared" si="0"/>
        <v>0.0021817067376145396</v>
      </c>
      <c r="E120">
        <f aca="true" t="shared" si="3" ref="E120:F162">IF(E$52&gt;0,NORMDIST($A120,E$51,E$52,0),"")</f>
      </c>
      <c r="F120">
        <f t="shared" si="1"/>
        <v>0.0014822122007192421</v>
      </c>
    </row>
    <row r="121" spans="1:6" ht="12.75">
      <c r="A121">
        <f t="shared" si="2"/>
        <v>1.750000000000007</v>
      </c>
      <c r="B121">
        <f aca="true" t="shared" si="4" ref="B121:D162">IF(B$52&gt;0,NORMDIST($A121,B$51,B$52,0),"")</f>
        <v>1.7598669189968333E-41</v>
      </c>
      <c r="C121">
        <f t="shared" si="4"/>
      </c>
      <c r="D121">
        <f t="shared" si="4"/>
        <v>0.007555645087997306</v>
      </c>
      <c r="E121">
        <f t="shared" si="3"/>
      </c>
      <c r="F121">
        <f t="shared" si="3"/>
        <v>0.00042201505171734756</v>
      </c>
    </row>
    <row r="122" spans="1:6" ht="12.75">
      <c r="A122">
        <f aca="true" t="shared" si="5" ref="A122:A162">0.15+A121</f>
        <v>1.900000000000007</v>
      </c>
      <c r="B122">
        <f t="shared" si="4"/>
        <v>4.41237748729528E-46</v>
      </c>
      <c r="C122">
        <f t="shared" si="4"/>
      </c>
      <c r="D122">
        <f t="shared" si="4"/>
        <v>0.022733906253978742</v>
      </c>
      <c r="E122">
        <f t="shared" si="3"/>
      </c>
      <c r="F122">
        <f t="shared" si="3"/>
        <v>0.00010737109169330433</v>
      </c>
    </row>
    <row r="123" spans="1:6" ht="12.75">
      <c r="A123">
        <f t="shared" si="5"/>
        <v>2.050000000000007</v>
      </c>
      <c r="B123">
        <f t="shared" si="4"/>
        <v>6.303399694690566E-51</v>
      </c>
      <c r="C123">
        <f t="shared" si="4"/>
      </c>
      <c r="D123">
        <f t="shared" si="4"/>
        <v>0.05942975207478697</v>
      </c>
      <c r="E123">
        <f t="shared" si="3"/>
      </c>
      <c r="F123">
        <f t="shared" si="3"/>
        <v>2.4411174065549572E-05</v>
      </c>
    </row>
    <row r="124" spans="1:6" ht="12.75">
      <c r="A124">
        <f t="shared" si="5"/>
        <v>2.200000000000007</v>
      </c>
      <c r="B124">
        <f t="shared" si="4"/>
        <v>5.130815363956893E-56</v>
      </c>
      <c r="C124">
        <f t="shared" si="4"/>
      </c>
      <c r="D124">
        <f t="shared" si="4"/>
        <v>0.13497741628297483</v>
      </c>
      <c r="E124">
        <f t="shared" si="3"/>
      </c>
      <c r="F124">
        <f t="shared" si="3"/>
        <v>4.959430824248986E-06</v>
      </c>
    </row>
    <row r="125" spans="1:6" ht="12.75">
      <c r="A125">
        <f t="shared" si="5"/>
        <v>2.3500000000000068</v>
      </c>
      <c r="B125">
        <f t="shared" si="4"/>
        <v>2.3796181933824E-61</v>
      </c>
      <c r="C125">
        <f t="shared" si="4"/>
      </c>
      <c r="D125">
        <f t="shared" si="4"/>
        <v>0.26634567032647</v>
      </c>
      <c r="E125">
        <f t="shared" si="3"/>
      </c>
      <c r="F125">
        <f t="shared" si="3"/>
        <v>9.003614195204663E-07</v>
      </c>
    </row>
    <row r="126" spans="1:6" ht="12.75">
      <c r="A126">
        <f t="shared" si="5"/>
        <v>2.5000000000000067</v>
      </c>
      <c r="B126">
        <f t="shared" si="4"/>
        <v>6.288361914387394E-67</v>
      </c>
      <c r="C126">
        <f t="shared" si="4"/>
      </c>
      <c r="D126">
        <f t="shared" si="4"/>
        <v>0.4566227134725643</v>
      </c>
      <c r="E126">
        <f t="shared" si="3"/>
      </c>
      <c r="F126">
        <f t="shared" si="3"/>
        <v>1.4606420129619278E-07</v>
      </c>
    </row>
    <row r="127" spans="1:6" ht="12.75">
      <c r="A127">
        <f t="shared" si="5"/>
        <v>2.6500000000000066</v>
      </c>
      <c r="B127">
        <f t="shared" si="4"/>
        <v>9.468411641064727E-73</v>
      </c>
      <c r="C127">
        <f t="shared" si="4"/>
      </c>
      <c r="D127">
        <f t="shared" si="4"/>
        <v>0.6801374959463685</v>
      </c>
      <c r="E127">
        <f t="shared" si="3"/>
      </c>
      <c r="F127">
        <f t="shared" si="3"/>
        <v>2.1174471042837778E-08</v>
      </c>
    </row>
    <row r="128" spans="1:6" ht="12.75">
      <c r="A128">
        <f t="shared" si="5"/>
        <v>2.8000000000000065</v>
      </c>
      <c r="B128">
        <f t="shared" si="4"/>
        <v>8.123180183863192E-79</v>
      </c>
      <c r="C128">
        <f t="shared" si="4"/>
      </c>
      <c r="D128">
        <f t="shared" si="4"/>
        <v>0.8801633169107559</v>
      </c>
      <c r="E128">
        <f t="shared" si="3"/>
      </c>
      <c r="F128">
        <f t="shared" si="3"/>
        <v>2.7429836737214525E-09</v>
      </c>
    </row>
    <row r="129" spans="1:6" ht="12.75">
      <c r="A129">
        <f t="shared" si="5"/>
        <v>2.9500000000000064</v>
      </c>
      <c r="B129">
        <f t="shared" si="4"/>
        <v>3.9708583632046465E-85</v>
      </c>
      <c r="C129">
        <f t="shared" si="4"/>
      </c>
      <c r="D129">
        <f t="shared" si="4"/>
        <v>0.9895942173618757</v>
      </c>
      <c r="E129">
        <f t="shared" si="3"/>
      </c>
      <c r="F129">
        <f t="shared" si="3"/>
        <v>3.1752340715585144E-10</v>
      </c>
    </row>
    <row r="130" spans="1:6" ht="12.75">
      <c r="A130">
        <f t="shared" si="5"/>
        <v>3.1000000000000063</v>
      </c>
      <c r="B130">
        <f t="shared" si="4"/>
        <v>1.1059921901045621E-91</v>
      </c>
      <c r="C130">
        <f t="shared" si="4"/>
      </c>
      <c r="D130">
        <f t="shared" si="4"/>
        <v>0.9666702920071192</v>
      </c>
      <c r="E130">
        <f t="shared" si="3"/>
      </c>
      <c r="F130">
        <f t="shared" si="3"/>
        <v>3.284506610379511E-11</v>
      </c>
    </row>
    <row r="131" spans="1:6" ht="12.75">
      <c r="A131">
        <f t="shared" si="5"/>
        <v>3.250000000000006</v>
      </c>
      <c r="B131">
        <f t="shared" si="4"/>
        <v>1.7552099732616268E-98</v>
      </c>
      <c r="C131">
        <f t="shared" si="4"/>
      </c>
      <c r="D131">
        <f t="shared" si="4"/>
        <v>0.8204024213759297</v>
      </c>
      <c r="E131">
        <f t="shared" si="3"/>
      </c>
      <c r="F131">
        <f t="shared" si="3"/>
        <v>3.0360324228541458E-12</v>
      </c>
    </row>
    <row r="132" spans="1:6" ht="12.75">
      <c r="A132">
        <f t="shared" si="5"/>
        <v>3.400000000000006</v>
      </c>
      <c r="B132">
        <f t="shared" si="4"/>
        <v>1.5871407764116387E-105</v>
      </c>
      <c r="C132">
        <f t="shared" si="4"/>
      </c>
      <c r="D132">
        <f t="shared" si="4"/>
        <v>0.6049268112978491</v>
      </c>
      <c r="E132">
        <f t="shared" si="3"/>
      </c>
      <c r="F132">
        <f t="shared" si="3"/>
        <v>2.507751743271593E-13</v>
      </c>
    </row>
    <row r="133" spans="1:6" ht="12.75">
      <c r="A133">
        <f t="shared" si="5"/>
        <v>3.550000000000006</v>
      </c>
      <c r="B133">
        <f t="shared" si="4"/>
        <v>8.177323426175664E-113</v>
      </c>
      <c r="C133">
        <f t="shared" si="4"/>
      </c>
      <c r="D133">
        <f t="shared" si="4"/>
        <v>0.3875306636457249</v>
      </c>
      <c r="E133">
        <f t="shared" si="3"/>
      </c>
      <c r="F133">
        <f t="shared" si="3"/>
        <v>1.8509920246830037E-14</v>
      </c>
    </row>
    <row r="134" spans="1:6" ht="12.75">
      <c r="A134">
        <f t="shared" si="5"/>
        <v>3.700000000000006</v>
      </c>
      <c r="B134">
        <f t="shared" si="4"/>
        <v>2.4005803929516665E-120</v>
      </c>
      <c r="C134">
        <f t="shared" si="4"/>
      </c>
      <c r="D134">
        <f t="shared" si="4"/>
        <v>0.2156932970662732</v>
      </c>
      <c r="E134">
        <f t="shared" si="3"/>
      </c>
      <c r="F134">
        <f t="shared" si="3"/>
        <v>1.2208615742792557E-15</v>
      </c>
    </row>
    <row r="135" spans="1:6" ht="12.75">
      <c r="A135">
        <f t="shared" si="5"/>
        <v>3.850000000000006</v>
      </c>
      <c r="B135">
        <f t="shared" si="4"/>
        <v>4.0154173209842565E-128</v>
      </c>
      <c r="C135">
        <f t="shared" si="4"/>
      </c>
      <c r="D135">
        <f t="shared" si="4"/>
        <v>0.10430246314084328</v>
      </c>
      <c r="E135">
        <f t="shared" si="3"/>
      </c>
      <c r="F135">
        <f t="shared" si="3"/>
        <v>7.195652353970382E-17</v>
      </c>
    </row>
    <row r="136" spans="1:6" ht="12.75">
      <c r="A136">
        <f t="shared" si="5"/>
        <v>4.000000000000006</v>
      </c>
      <c r="B136">
        <f t="shared" si="4"/>
        <v>3.826964868207086E-136</v>
      </c>
      <c r="C136">
        <f t="shared" si="4"/>
      </c>
      <c r="D136">
        <f t="shared" si="4"/>
        <v>0.04382075123391963</v>
      </c>
      <c r="E136">
        <f t="shared" si="3"/>
      </c>
      <c r="F136">
        <f t="shared" si="3"/>
        <v>3.7897956404125545E-18</v>
      </c>
    </row>
    <row r="137" spans="1:6" ht="12.75">
      <c r="A137">
        <f t="shared" si="5"/>
        <v>4.150000000000007</v>
      </c>
      <c r="B137">
        <f t="shared" si="4"/>
        <v>2.0782013216001236E-144</v>
      </c>
      <c r="C137">
        <f t="shared" si="4"/>
      </c>
      <c r="D137">
        <f t="shared" si="4"/>
        <v>0.015995300776808136</v>
      </c>
      <c r="E137">
        <f t="shared" si="3"/>
      </c>
      <c r="F137">
        <f t="shared" si="3"/>
        <v>1.7836238934938112E-19</v>
      </c>
    </row>
    <row r="138" spans="1:6" ht="12.75">
      <c r="A138">
        <f t="shared" si="5"/>
        <v>4.300000000000007</v>
      </c>
      <c r="B138">
        <f t="shared" si="4"/>
        <v>6.430283370351363E-153</v>
      </c>
      <c r="C138">
        <f t="shared" si="4"/>
      </c>
      <c r="D138">
        <f t="shared" si="4"/>
        <v>0.005072620143249136</v>
      </c>
      <c r="E138">
        <f t="shared" si="3"/>
      </c>
      <c r="F138">
        <f t="shared" si="3"/>
        <v>7.501232766390115E-21</v>
      </c>
    </row>
    <row r="139" spans="1:6" ht="12.75">
      <c r="A139">
        <f t="shared" si="5"/>
        <v>4.450000000000007</v>
      </c>
      <c r="B139">
        <f t="shared" si="4"/>
        <v>1.1336577491809607E-161</v>
      </c>
      <c r="C139">
        <f t="shared" si="4"/>
      </c>
      <c r="D139">
        <f t="shared" si="4"/>
        <v>0.0013976538055803201</v>
      </c>
      <c r="E139">
        <f t="shared" si="3"/>
      </c>
      <c r="F139">
        <f t="shared" si="3"/>
        <v>2.8190571043545058E-22</v>
      </c>
    </row>
    <row r="140" spans="1:6" ht="12.75">
      <c r="A140">
        <f t="shared" si="5"/>
        <v>4.600000000000008</v>
      </c>
      <c r="B140">
        <f t="shared" si="4"/>
        <v>1.1387887393671653E-170</v>
      </c>
      <c r="C140">
        <f t="shared" si="4"/>
      </c>
      <c r="D140">
        <f t="shared" si="4"/>
        <v>0.0003345755644121884</v>
      </c>
      <c r="E140">
        <f t="shared" si="3"/>
      </c>
      <c r="F140">
        <f t="shared" si="3"/>
        <v>9.46710023450008E-24</v>
      </c>
    </row>
    <row r="141" spans="1:6" ht="12.75">
      <c r="A141">
        <f t="shared" si="5"/>
        <v>4.750000000000008</v>
      </c>
      <c r="B141">
        <f t="shared" si="4"/>
        <v>6.5179904690037465E-180</v>
      </c>
      <c r="C141">
        <f t="shared" si="4"/>
      </c>
      <c r="D141">
        <f t="shared" si="4"/>
        <v>6.958508557303125E-05</v>
      </c>
      <c r="E141">
        <f t="shared" si="3"/>
      </c>
      <c r="F141">
        <f t="shared" si="3"/>
        <v>2.8410046734240814E-25</v>
      </c>
    </row>
    <row r="142" spans="1:6" ht="12.75">
      <c r="A142">
        <f t="shared" si="5"/>
        <v>4.900000000000008</v>
      </c>
      <c r="B142">
        <f t="shared" si="4"/>
        <v>2.1256591767613586E-189</v>
      </c>
      <c r="C142">
        <f t="shared" si="4"/>
      </c>
      <c r="D142">
        <f t="shared" si="4"/>
        <v>1.2573768221479884E-05</v>
      </c>
      <c r="E142">
        <f t="shared" si="3"/>
      </c>
      <c r="F142">
        <f t="shared" si="3"/>
        <v>7.618488068860466E-27</v>
      </c>
    </row>
    <row r="143" spans="1:6" ht="12.75">
      <c r="A143">
        <f t="shared" si="5"/>
        <v>5.050000000000009</v>
      </c>
      <c r="B143">
        <f t="shared" si="4"/>
        <v>3.949870861325248E-199</v>
      </c>
      <c r="C143">
        <f t="shared" si="4"/>
      </c>
      <c r="D143">
        <f t="shared" si="4"/>
        <v>1.973976935173281E-06</v>
      </c>
      <c r="E143">
        <f t="shared" si="3"/>
      </c>
      <c r="F143">
        <f t="shared" si="3"/>
        <v>1.8256078988766966E-28</v>
      </c>
    </row>
    <row r="144" spans="1:6" ht="12.75">
      <c r="A144">
        <f t="shared" si="5"/>
        <v>5.200000000000009</v>
      </c>
      <c r="B144">
        <f t="shared" si="4"/>
        <v>4.181975802922763E-209</v>
      </c>
      <c r="C144">
        <f t="shared" si="4"/>
      </c>
      <c r="D144">
        <f t="shared" si="4"/>
        <v>2.6924400106354886E-07</v>
      </c>
      <c r="E144">
        <f t="shared" si="3"/>
      </c>
      <c r="F144">
        <f t="shared" si="3"/>
        <v>3.909201811332081E-30</v>
      </c>
    </row>
    <row r="145" spans="1:6" ht="12.75">
      <c r="A145">
        <f t="shared" si="5"/>
        <v>5.350000000000009</v>
      </c>
      <c r="B145">
        <f t="shared" si="4"/>
        <v>2.5228387230485283E-219</v>
      </c>
      <c r="C145">
        <f t="shared" si="4"/>
      </c>
      <c r="D145">
        <f t="shared" si="4"/>
        <v>3.1906365508836794E-08</v>
      </c>
      <c r="E145">
        <f t="shared" si="3"/>
      </c>
      <c r="F145">
        <f t="shared" si="3"/>
        <v>7.480154140715512E-32</v>
      </c>
    </row>
    <row r="146" spans="1:6" ht="12.75">
      <c r="A146">
        <f t="shared" si="5"/>
        <v>5.50000000000001</v>
      </c>
      <c r="B146">
        <f t="shared" si="4"/>
        <v>8.671751318018374E-230</v>
      </c>
      <c r="C146">
        <f t="shared" si="4"/>
      </c>
      <c r="D146">
        <f t="shared" si="4"/>
        <v>3.2850045453892195E-09</v>
      </c>
      <c r="E146">
        <f t="shared" si="3"/>
      </c>
      <c r="F146">
        <f t="shared" si="3"/>
        <v>1.2790127506945786E-33</v>
      </c>
    </row>
    <row r="147" spans="1:6" ht="12.75">
      <c r="A147">
        <f t="shared" si="5"/>
        <v>5.65000000000001</v>
      </c>
      <c r="B147">
        <f t="shared" si="4"/>
        <v>1.6983746369491758E-240</v>
      </c>
      <c r="C147">
        <f t="shared" si="4"/>
      </c>
      <c r="D147">
        <f t="shared" si="4"/>
        <v>2.938474674762094E-10</v>
      </c>
      <c r="E147">
        <f t="shared" si="3"/>
      </c>
      <c r="F147">
        <f t="shared" si="3"/>
        <v>1.954254279197374E-35</v>
      </c>
    </row>
    <row r="148" spans="1:6" ht="12.75">
      <c r="A148">
        <f t="shared" si="5"/>
        <v>5.8000000000000105</v>
      </c>
      <c r="B148">
        <f t="shared" si="4"/>
        <v>1.895263200043202E-251</v>
      </c>
      <c r="C148">
        <f t="shared" si="4"/>
      </c>
      <c r="D148">
        <f t="shared" si="4"/>
        <v>2.283680102090735E-11</v>
      </c>
      <c r="E148">
        <f t="shared" si="3"/>
      </c>
      <c r="F148">
        <f t="shared" si="3"/>
        <v>2.668266108220112E-37</v>
      </c>
    </row>
    <row r="149" spans="1:6" ht="12.75">
      <c r="A149">
        <f t="shared" si="5"/>
        <v>5.950000000000011</v>
      </c>
      <c r="B149">
        <f t="shared" si="4"/>
        <v>1.2050773354352542E-262</v>
      </c>
      <c r="C149">
        <f t="shared" si="4"/>
      </c>
      <c r="D149">
        <f t="shared" si="4"/>
        <v>1.541969992134213E-12</v>
      </c>
      <c r="E149">
        <f t="shared" si="3"/>
      </c>
      <c r="F149">
        <f t="shared" si="3"/>
        <v>3.255510339761373E-39</v>
      </c>
    </row>
    <row r="150" spans="1:6" ht="12.75">
      <c r="A150">
        <f t="shared" si="5"/>
        <v>6.100000000000011</v>
      </c>
      <c r="B150">
        <f t="shared" si="4"/>
        <v>4.3658585503013214E-274</v>
      </c>
      <c r="C150">
        <f t="shared" si="4"/>
      </c>
      <c r="D150">
        <f t="shared" si="4"/>
        <v>9.045736127779365E-14</v>
      </c>
      <c r="E150">
        <f t="shared" si="3"/>
      </c>
      <c r="F150">
        <f t="shared" si="3"/>
        <v>3.549366851064502E-41</v>
      </c>
    </row>
    <row r="151" spans="1:6" ht="12.75">
      <c r="A151">
        <f t="shared" si="5"/>
        <v>6.2500000000000115</v>
      </c>
      <c r="B151">
        <f t="shared" si="4"/>
        <v>9.012260927802791E-286</v>
      </c>
      <c r="C151">
        <f t="shared" si="4"/>
      </c>
      <c r="D151">
        <f t="shared" si="4"/>
        <v>4.610406788540625E-15</v>
      </c>
      <c r="E151">
        <f t="shared" si="3"/>
      </c>
      <c r="F151">
        <f t="shared" si="3"/>
        <v>3.4579966612849826E-43</v>
      </c>
    </row>
    <row r="152" spans="1:6" ht="12.75">
      <c r="A152">
        <f t="shared" si="5"/>
        <v>6.400000000000012</v>
      </c>
      <c r="B152">
        <f t="shared" si="4"/>
        <v>1.0600032757601336E-297</v>
      </c>
      <c r="C152">
        <f t="shared" si="4"/>
      </c>
      <c r="D152">
        <f t="shared" si="4"/>
        <v>2.0415589079168944E-16</v>
      </c>
      <c r="E152">
        <f t="shared" si="3"/>
      </c>
      <c r="F152">
        <f t="shared" si="3"/>
        <v>3.010510325495998E-45</v>
      </c>
    </row>
    <row r="153" spans="1:6" ht="12.75">
      <c r="A153">
        <f t="shared" si="5"/>
        <v>6.550000000000012</v>
      </c>
      <c r="B153">
        <f t="shared" si="4"/>
        <v>0</v>
      </c>
      <c r="C153">
        <f t="shared" si="4"/>
      </c>
      <c r="D153">
        <f t="shared" si="4"/>
        <v>7.854380271660046E-18</v>
      </c>
      <c r="E153">
        <f t="shared" si="3"/>
      </c>
      <c r="F153">
        <f t="shared" si="3"/>
        <v>2.3420574465841445E-47</v>
      </c>
    </row>
    <row r="154" spans="1:6" ht="12.75">
      <c r="A154">
        <f t="shared" si="5"/>
        <v>6.700000000000013</v>
      </c>
      <c r="B154">
        <f t="shared" si="4"/>
        <v>0</v>
      </c>
      <c r="C154">
        <f t="shared" si="4"/>
      </c>
      <c r="D154">
        <f t="shared" si="4"/>
        <v>2.625362457491865E-19</v>
      </c>
      <c r="E154">
        <f t="shared" si="3"/>
      </c>
      <c r="F154">
        <f t="shared" si="3"/>
        <v>1.628159083135767E-49</v>
      </c>
    </row>
    <row r="155" spans="1:6" ht="12.75">
      <c r="A155">
        <f t="shared" si="5"/>
        <v>6.850000000000013</v>
      </c>
      <c r="B155">
        <f t="shared" si="4"/>
        <v>0</v>
      </c>
      <c r="C155">
        <f t="shared" si="4"/>
      </c>
      <c r="D155">
        <f t="shared" si="4"/>
        <v>7.624194301581497E-21</v>
      </c>
      <c r="E155">
        <f t="shared" si="3"/>
      </c>
      <c r="F155">
        <f t="shared" si="3"/>
        <v>1.0114350517308254E-51</v>
      </c>
    </row>
    <row r="156" spans="1:6" ht="12.75">
      <c r="A156">
        <f t="shared" si="5"/>
        <v>7.000000000000013</v>
      </c>
      <c r="B156">
        <f t="shared" si="4"/>
        <v>0</v>
      </c>
      <c r="C156">
        <f t="shared" si="4"/>
      </c>
      <c r="D156">
        <f t="shared" si="4"/>
        <v>1.9236496566759898E-22</v>
      </c>
      <c r="E156">
        <f t="shared" si="3"/>
      </c>
      <c r="F156">
        <f t="shared" si="3"/>
        <v>5.61462861653E-54</v>
      </c>
    </row>
    <row r="157" spans="1:6" ht="12.75">
      <c r="A157">
        <f t="shared" si="5"/>
        <v>7.150000000000014</v>
      </c>
      <c r="B157">
        <f t="shared" si="4"/>
        <v>0</v>
      </c>
      <c r="C157">
        <f t="shared" si="4"/>
      </c>
      <c r="D157">
        <f t="shared" si="4"/>
        <v>4.216822703174725E-24</v>
      </c>
      <c r="E157">
        <f t="shared" si="3"/>
      </c>
      <c r="F157">
        <f t="shared" si="3"/>
        <v>2.785133007254358E-56</v>
      </c>
    </row>
    <row r="158" spans="1:6" ht="12.75">
      <c r="A158">
        <f t="shared" si="5"/>
        <v>7.300000000000014</v>
      </c>
      <c r="B158">
        <f t="shared" si="4"/>
        <v>0</v>
      </c>
      <c r="C158">
        <f t="shared" si="4"/>
      </c>
      <c r="D158">
        <f t="shared" si="4"/>
        <v>8.031044679050691E-26</v>
      </c>
      <c r="E158">
        <f t="shared" si="3"/>
      </c>
      <c r="F158">
        <f t="shared" si="3"/>
        <v>1.2345614634129546E-58</v>
      </c>
    </row>
    <row r="159" spans="1:6" ht="12.75">
      <c r="A159">
        <f t="shared" si="5"/>
        <v>7.450000000000014</v>
      </c>
      <c r="B159">
        <f t="shared" si="4"/>
        <v>0</v>
      </c>
      <c r="C159">
        <f t="shared" si="4"/>
      </c>
      <c r="D159">
        <f t="shared" si="4"/>
        <v>1.3288809665049196E-27</v>
      </c>
      <c r="E159">
        <f t="shared" si="3"/>
      </c>
      <c r="F159">
        <f t="shared" si="3"/>
        <v>4.890140795698478E-61</v>
      </c>
    </row>
    <row r="160" spans="1:6" ht="12.75">
      <c r="A160">
        <f t="shared" si="5"/>
        <v>7.600000000000015</v>
      </c>
      <c r="B160">
        <f t="shared" si="4"/>
        <v>0</v>
      </c>
      <c r="C160">
        <f t="shared" si="4"/>
      </c>
      <c r="D160">
        <f t="shared" si="4"/>
        <v>1.9104138528960133E-29</v>
      </c>
      <c r="E160">
        <f t="shared" si="3"/>
      </c>
      <c r="F160">
        <f t="shared" si="3"/>
        <v>1.730899614332145E-63</v>
      </c>
    </row>
    <row r="161" spans="1:6" ht="12.75">
      <c r="A161">
        <f t="shared" si="5"/>
        <v>7.750000000000015</v>
      </c>
      <c r="B161">
        <f t="shared" si="4"/>
        <v>0</v>
      </c>
      <c r="C161">
        <f t="shared" si="4"/>
      </c>
      <c r="D161">
        <f t="shared" si="4"/>
        <v>2.386141393320926E-31</v>
      </c>
      <c r="E161">
        <f t="shared" si="3"/>
      </c>
      <c r="F161">
        <f t="shared" si="3"/>
        <v>5.474749715637294E-66</v>
      </c>
    </row>
    <row r="162" spans="1:6" ht="12.75">
      <c r="A162">
        <f t="shared" si="5"/>
        <v>7.9000000000000155</v>
      </c>
      <c r="B162">
        <f t="shared" si="4"/>
        <v>0</v>
      </c>
      <c r="C162">
        <f t="shared" si="4"/>
      </c>
      <c r="D162">
        <f t="shared" si="4"/>
        <v>2.5893587740509104E-33</v>
      </c>
      <c r="E162">
        <f t="shared" si="3"/>
      </c>
      <c r="F162">
        <f t="shared" si="3"/>
        <v>1.5473855217789252E-68</v>
      </c>
    </row>
  </sheetData>
  <sheetProtection password="F48A" sheet="1" objects="1" scenarios="1"/>
  <mergeCells count="1">
    <mergeCell ref="B40:G40"/>
  </mergeCells>
  <dataValidations count="2">
    <dataValidation type="custom" allowBlank="1" showInputMessage="1" showErrorMessage="1" errorTitle="illegal value" error="input is defined as positive (or zero)" sqref="B7:B18">
      <formula1>B7&gt;=0</formula1>
    </dataValidation>
    <dataValidation type="custom" allowBlank="1" showInputMessage="1" showErrorMessage="1" errorTitle="illegal value" error="standard deviation cannot be negative" sqref="C6:C18">
      <formula1>C6&gt;=0</formula1>
    </dataValidation>
  </dataValidations>
  <printOptions/>
  <pageMargins left="0.75" right="0.75" top="1" bottom="1" header="0.5" footer="0.5"/>
  <pageSetup orientation="portrait" paperSize="9"/>
  <ignoredErrors>
    <ignoredError sqref="F7" formulaRange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84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6384" width="9.140625" style="5" customWidth="1"/>
  </cols>
  <sheetData>
    <row r="1" ht="12.75">
      <c r="A1" s="5" t="s">
        <v>67</v>
      </c>
    </row>
    <row r="2" ht="12.75">
      <c r="A2" s="5" t="s">
        <v>70</v>
      </c>
    </row>
    <row r="4" spans="1:7" ht="12.75">
      <c r="A4" s="5" t="s">
        <v>71</v>
      </c>
      <c r="G4" s="5" t="s">
        <v>47</v>
      </c>
    </row>
    <row r="5" ht="12.75">
      <c r="G5" s="5" t="s">
        <v>72</v>
      </c>
    </row>
    <row r="6" spans="1:7" ht="12.75">
      <c r="A6" s="5" t="s">
        <v>46</v>
      </c>
      <c r="B6" s="5" t="s">
        <v>52</v>
      </c>
      <c r="C6" s="6" t="s">
        <v>75</v>
      </c>
      <c r="G6" s="5" t="s">
        <v>73</v>
      </c>
    </row>
    <row r="7" spans="1:7" ht="12.75">
      <c r="A7" s="5">
        <f>1-B7</f>
        <v>0.95</v>
      </c>
      <c r="B7" s="5">
        <v>0.05</v>
      </c>
      <c r="C7" s="5">
        <f>NORMSINV(B7)</f>
        <v>-1.6448536269514726</v>
      </c>
      <c r="G7" s="5" t="s">
        <v>74</v>
      </c>
    </row>
    <row r="8" spans="1:3" ht="12.75">
      <c r="A8" s="5">
        <f>1-B8</f>
        <v>0.99</v>
      </c>
      <c r="B8" s="5">
        <v>0.01</v>
      </c>
      <c r="C8" s="5">
        <f>NORMSINV(B8)</f>
        <v>-2.3263478740408408</v>
      </c>
    </row>
    <row r="9" spans="1:3" ht="12.75">
      <c r="A9" s="5">
        <f>1-B9</f>
        <v>0.995</v>
      </c>
      <c r="B9" s="5">
        <v>0.005</v>
      </c>
      <c r="C9" s="5">
        <f>NORMSINV(B9)</f>
        <v>-2.5758293035489</v>
      </c>
    </row>
    <row r="10" spans="1:3" ht="12.75">
      <c r="A10" s="5">
        <f>1-B10</f>
        <v>0.998</v>
      </c>
      <c r="B10" s="5">
        <v>0.002</v>
      </c>
      <c r="C10" s="5">
        <f>NORMSINV(B10)</f>
        <v>-2.8781617390954826</v>
      </c>
    </row>
    <row r="11" spans="1:3" ht="12.75">
      <c r="A11" s="5">
        <f>1-B11</f>
        <v>0.999</v>
      </c>
      <c r="B11" s="5">
        <v>0.001</v>
      </c>
      <c r="C11" s="5">
        <f>NORMSINV(B11)</f>
        <v>-3.090232306167813</v>
      </c>
    </row>
    <row r="13" spans="2:4" ht="12.75">
      <c r="B13" s="5" t="s">
        <v>52</v>
      </c>
      <c r="C13" s="6" t="s">
        <v>75</v>
      </c>
      <c r="D13" s="5" t="s">
        <v>46</v>
      </c>
    </row>
    <row r="14" spans="1:4" ht="12.75">
      <c r="A14" s="5" t="s">
        <v>66</v>
      </c>
      <c r="B14" s="7">
        <v>0.002</v>
      </c>
      <c r="C14" s="5">
        <f>NORMSINV(B14)</f>
        <v>-2.8781617390954826</v>
      </c>
      <c r="D14" s="5">
        <f>1-B14</f>
        <v>0.998</v>
      </c>
    </row>
    <row r="16" ht="12.75">
      <c r="A16" s="5" t="s">
        <v>51</v>
      </c>
    </row>
    <row r="17" spans="2:7" ht="12.75">
      <c r="B17" s="5" t="s">
        <v>53</v>
      </c>
      <c r="C17" s="5" t="s">
        <v>35</v>
      </c>
      <c r="D17" s="5" t="s">
        <v>0</v>
      </c>
      <c r="E17" s="5" t="s">
        <v>75</v>
      </c>
      <c r="F17" s="5" t="s">
        <v>54</v>
      </c>
      <c r="G17" s="5" t="s">
        <v>16</v>
      </c>
    </row>
    <row r="18" spans="1:7" ht="12.75">
      <c r="A18" s="5" t="s">
        <v>48</v>
      </c>
      <c r="B18" s="36">
        <f>+FSO+C14*C18</f>
        <v>-1.2025288987040135</v>
      </c>
      <c r="C18" s="36">
        <f>+E22</f>
        <v>1.1126994203287788</v>
      </c>
      <c r="D18" s="7">
        <v>2</v>
      </c>
      <c r="E18" s="5">
        <f>+(FSO-B18)/C18</f>
        <v>2.8781617390954826</v>
      </c>
      <c r="F18" s="5">
        <f>+NORMSDIST(E18)</f>
        <v>0.9980000000000001</v>
      </c>
      <c r="G18" s="5">
        <f>1-F18</f>
        <v>0.0019999999999998908</v>
      </c>
    </row>
    <row r="19" spans="1:7" ht="12.75">
      <c r="A19" s="5" t="s">
        <v>49</v>
      </c>
      <c r="B19" s="36">
        <f>+B18-E25</f>
        <v>-0.5059848660288504</v>
      </c>
      <c r="C19" s="36">
        <f>+E23</f>
        <v>0.8706893820416096</v>
      </c>
      <c r="D19" s="36"/>
      <c r="E19" s="5">
        <f>+(FSO-B19)/C19</f>
        <v>2.8781617390954826</v>
      </c>
      <c r="F19" s="5">
        <f>+NORMSDIST(E19)</f>
        <v>0.9980000000000001</v>
      </c>
      <c r="G19" s="5">
        <f>1-F19</f>
        <v>0.0019999999999998908</v>
      </c>
    </row>
    <row r="20" spans="1:3" ht="12.75">
      <c r="A20" s="5" t="s">
        <v>77</v>
      </c>
      <c r="B20" s="5">
        <f>+B18-B19</f>
        <v>-0.6965440326751631</v>
      </c>
      <c r="C20" s="5">
        <f>+C18-C19</f>
        <v>0.24201003828716916</v>
      </c>
    </row>
    <row r="21" spans="2:5" ht="12.75">
      <c r="B21" s="5" t="s">
        <v>29</v>
      </c>
      <c r="C21" s="5" t="s">
        <v>30</v>
      </c>
      <c r="D21" s="5" t="s">
        <v>31</v>
      </c>
      <c r="E21" s="5" t="s">
        <v>32</v>
      </c>
    </row>
    <row r="22" spans="1:5" ht="12.75">
      <c r="A22" s="5" t="s">
        <v>48</v>
      </c>
      <c r="B22" s="7">
        <v>0.8</v>
      </c>
      <c r="C22" s="7">
        <v>0.5</v>
      </c>
      <c r="D22" s="7">
        <v>0.59</v>
      </c>
      <c r="E22" s="5">
        <f>+SQRT(B22^2+C22^2+D22^2)</f>
        <v>1.1126994203287788</v>
      </c>
    </row>
    <row r="23" spans="1:5" ht="12.75">
      <c r="A23" s="5" t="s">
        <v>49</v>
      </c>
      <c r="B23" s="7">
        <v>0.4</v>
      </c>
      <c r="C23" s="7">
        <v>0.5</v>
      </c>
      <c r="D23" s="7">
        <v>0.59</v>
      </c>
      <c r="E23" s="5">
        <f>+SQRT(B23^2+C23^2+D23^2)</f>
        <v>0.8706893820416096</v>
      </c>
    </row>
    <row r="24" spans="5:6" ht="12.75">
      <c r="E24" s="5">
        <f>+E22-E23</f>
        <v>0.24201003828716916</v>
      </c>
      <c r="F24" s="5" t="s">
        <v>33</v>
      </c>
    </row>
    <row r="25" spans="5:6" ht="12.75">
      <c r="E25" s="8">
        <f>+E24*C14</f>
        <v>-0.6965440326751631</v>
      </c>
      <c r="F25" s="5" t="s">
        <v>50</v>
      </c>
    </row>
    <row r="26" ht="12.75">
      <c r="A26" s="5" t="s">
        <v>28</v>
      </c>
    </row>
    <row r="27" ht="12.75">
      <c r="A27" s="5" t="s">
        <v>76</v>
      </c>
    </row>
    <row r="28" ht="12.75">
      <c r="A28" s="5" t="s">
        <v>68</v>
      </c>
    </row>
    <row r="29" ht="12.75">
      <c r="A29" s="5" t="s">
        <v>78</v>
      </c>
    </row>
    <row r="33" spans="8:9" ht="12.75">
      <c r="H33" s="11"/>
      <c r="I33" s="11"/>
    </row>
    <row r="34" spans="8:9" ht="12.75">
      <c r="H34" s="11"/>
      <c r="I34" s="11"/>
    </row>
    <row r="35" spans="8:9" ht="12.75">
      <c r="H35" s="11"/>
      <c r="I35" s="11"/>
    </row>
    <row r="36" spans="8:9" ht="12.75">
      <c r="H36" s="11"/>
      <c r="I36" s="11"/>
    </row>
    <row r="37" spans="8:9" ht="12.75">
      <c r="H37" s="11"/>
      <c r="I37" s="11"/>
    </row>
    <row r="38" spans="8:9" ht="12.75">
      <c r="H38" s="11"/>
      <c r="I38" s="11"/>
    </row>
    <row r="39" ht="12.75">
      <c r="H39" s="11"/>
    </row>
    <row r="50" ht="12.75">
      <c r="B50" s="5" t="s">
        <v>55</v>
      </c>
    </row>
    <row r="56" ht="12.75">
      <c r="F56" s="5" t="s">
        <v>79</v>
      </c>
    </row>
    <row r="57" spans="2:6" ht="12.75">
      <c r="B57" s="5">
        <f>NORMSINV(B58)</f>
        <v>-1.6448536269514726</v>
      </c>
      <c r="C57" s="5">
        <f>NORMSINV(C58)</f>
        <v>-2.3263478740408408</v>
      </c>
      <c r="D57" s="5">
        <f>NORMSINV(D58)</f>
        <v>-2.5758293035489</v>
      </c>
      <c r="E57" s="5">
        <f>NORMSINV(E58)</f>
        <v>-3.090232306167813</v>
      </c>
      <c r="F57" s="5">
        <f>NORMSINV(B14)</f>
        <v>-2.8781617390954826</v>
      </c>
    </row>
    <row r="58" spans="1:6" ht="12.75">
      <c r="A58" s="5" t="s">
        <v>25</v>
      </c>
      <c r="B58" s="9">
        <v>0.05</v>
      </c>
      <c r="C58" s="9">
        <v>0.01</v>
      </c>
      <c r="D58" s="10">
        <v>0.005</v>
      </c>
      <c r="E58" s="10">
        <v>0.001</v>
      </c>
      <c r="F58" s="10" t="str">
        <f>"current: "&amp;B14*100&amp;"%"</f>
        <v>current: 0.2%</v>
      </c>
    </row>
    <row r="59" spans="1:6" ht="12.75">
      <c r="A59" s="5">
        <v>-2.5</v>
      </c>
      <c r="B59" s="5">
        <f aca="true" t="shared" si="0" ref="B59:F68">+(FSO-$A59)/-B$57</f>
        <v>2.7358057436029606</v>
      </c>
      <c r="C59" s="5">
        <f t="shared" si="0"/>
        <v>1.9343624615279698</v>
      </c>
      <c r="D59" s="5">
        <f t="shared" si="0"/>
        <v>1.7470101740825899</v>
      </c>
      <c r="E59" s="5">
        <f t="shared" si="0"/>
        <v>1.456201202420421</v>
      </c>
      <c r="F59" s="5">
        <f t="shared" si="0"/>
        <v>1.563497957350448</v>
      </c>
    </row>
    <row r="60" spans="1:6" ht="12.75">
      <c r="A60" s="5">
        <f aca="true" t="shared" si="1" ref="A60:A84">0.1+A59</f>
        <v>-2.4</v>
      </c>
      <c r="B60" s="5">
        <f t="shared" si="0"/>
        <v>2.675010060411784</v>
      </c>
      <c r="C60" s="5">
        <f t="shared" si="0"/>
        <v>1.8913766290495706</v>
      </c>
      <c r="D60" s="5">
        <f t="shared" si="0"/>
        <v>1.7081877257696436</v>
      </c>
      <c r="E60" s="5">
        <f t="shared" si="0"/>
        <v>1.4238411756999674</v>
      </c>
      <c r="F60" s="5">
        <f t="shared" si="0"/>
        <v>1.528753558298216</v>
      </c>
    </row>
    <row r="61" spans="1:6" ht="12.75">
      <c r="A61" s="5">
        <f t="shared" si="1"/>
        <v>-2.3</v>
      </c>
      <c r="B61" s="5">
        <f t="shared" si="0"/>
        <v>2.6142143772206063</v>
      </c>
      <c r="C61" s="5">
        <f t="shared" si="0"/>
        <v>1.848390796571171</v>
      </c>
      <c r="D61" s="5">
        <f t="shared" si="0"/>
        <v>1.669365277456697</v>
      </c>
      <c r="E61" s="5">
        <f t="shared" si="0"/>
        <v>1.3914811489795134</v>
      </c>
      <c r="F61" s="5">
        <f t="shared" si="0"/>
        <v>1.4940091592459837</v>
      </c>
    </row>
    <row r="62" spans="1:6" ht="12.75">
      <c r="A62" s="5">
        <f t="shared" si="1"/>
        <v>-2.1999999999999997</v>
      </c>
      <c r="B62" s="5">
        <f t="shared" si="0"/>
        <v>2.5534186940294292</v>
      </c>
      <c r="C62" s="5">
        <f t="shared" si="0"/>
        <v>1.8054049640927714</v>
      </c>
      <c r="D62" s="5">
        <f t="shared" si="0"/>
        <v>1.6305428291437503</v>
      </c>
      <c r="E62" s="5">
        <f t="shared" si="0"/>
        <v>1.3591211222590593</v>
      </c>
      <c r="F62" s="5">
        <f t="shared" si="0"/>
        <v>1.4592647601937512</v>
      </c>
    </row>
    <row r="63" spans="1:6" ht="12.75">
      <c r="A63" s="5">
        <f t="shared" si="1"/>
        <v>-2.0999999999999996</v>
      </c>
      <c r="B63" s="5">
        <f t="shared" si="0"/>
        <v>2.4926230108382526</v>
      </c>
      <c r="C63" s="5">
        <f t="shared" si="0"/>
        <v>1.7624191316143722</v>
      </c>
      <c r="D63" s="5">
        <f t="shared" si="0"/>
        <v>1.591720380830804</v>
      </c>
      <c r="E63" s="5">
        <f t="shared" si="0"/>
        <v>1.3267610955386056</v>
      </c>
      <c r="F63" s="5">
        <f t="shared" si="0"/>
        <v>1.4245203611415191</v>
      </c>
    </row>
    <row r="64" spans="1:6" ht="12.75">
      <c r="A64" s="5">
        <f t="shared" si="1"/>
        <v>-1.9999999999999996</v>
      </c>
      <c r="B64" s="5">
        <f t="shared" si="0"/>
        <v>2.4318273276470754</v>
      </c>
      <c r="C64" s="5">
        <f t="shared" si="0"/>
        <v>1.7194332991359729</v>
      </c>
      <c r="D64" s="5">
        <f t="shared" si="0"/>
        <v>1.5528979325178576</v>
      </c>
      <c r="E64" s="5">
        <f t="shared" si="0"/>
        <v>1.2944010688181518</v>
      </c>
      <c r="F64" s="5">
        <f t="shared" si="0"/>
        <v>1.3897759620892869</v>
      </c>
    </row>
    <row r="65" spans="1:6" ht="12.75">
      <c r="A65" s="5">
        <f t="shared" si="1"/>
        <v>-1.8999999999999995</v>
      </c>
      <c r="B65" s="5">
        <f t="shared" si="0"/>
        <v>2.3710316444558988</v>
      </c>
      <c r="C65" s="5">
        <f t="shared" si="0"/>
        <v>1.6764474666575735</v>
      </c>
      <c r="D65" s="5">
        <f t="shared" si="0"/>
        <v>1.5140754842049111</v>
      </c>
      <c r="E65" s="5">
        <f t="shared" si="0"/>
        <v>1.262041042097698</v>
      </c>
      <c r="F65" s="5">
        <f t="shared" si="0"/>
        <v>1.3550315630370546</v>
      </c>
    </row>
    <row r="66" spans="1:6" ht="12.75">
      <c r="A66" s="5">
        <f t="shared" si="1"/>
        <v>-1.7999999999999994</v>
      </c>
      <c r="B66" s="5">
        <f t="shared" si="0"/>
        <v>2.3102359612647216</v>
      </c>
      <c r="C66" s="5">
        <f t="shared" si="0"/>
        <v>1.6334616341791741</v>
      </c>
      <c r="D66" s="5">
        <f t="shared" si="0"/>
        <v>1.4752530358919647</v>
      </c>
      <c r="E66" s="5">
        <f t="shared" si="0"/>
        <v>1.2296810153772442</v>
      </c>
      <c r="F66" s="5">
        <f t="shared" si="0"/>
        <v>1.3202871639848226</v>
      </c>
    </row>
    <row r="67" spans="1:6" ht="12.75">
      <c r="A67" s="5">
        <f t="shared" si="1"/>
        <v>-1.6999999999999993</v>
      </c>
      <c r="B67" s="5">
        <f t="shared" si="0"/>
        <v>2.249440278073545</v>
      </c>
      <c r="C67" s="5">
        <f t="shared" si="0"/>
        <v>1.5904758017007747</v>
      </c>
      <c r="D67" s="5">
        <f t="shared" si="0"/>
        <v>1.436430587579018</v>
      </c>
      <c r="E67" s="5">
        <f t="shared" si="0"/>
        <v>1.1973209886567904</v>
      </c>
      <c r="F67" s="5">
        <f t="shared" si="0"/>
        <v>1.2855427649325903</v>
      </c>
    </row>
    <row r="68" spans="1:6" ht="12.75">
      <c r="A68" s="5">
        <f t="shared" si="1"/>
        <v>-1.5999999999999992</v>
      </c>
      <c r="B68" s="5">
        <f t="shared" si="0"/>
        <v>2.188644594882368</v>
      </c>
      <c r="C68" s="5">
        <f t="shared" si="0"/>
        <v>1.5474899692223754</v>
      </c>
      <c r="D68" s="5">
        <f t="shared" si="0"/>
        <v>1.3976081392660715</v>
      </c>
      <c r="E68" s="5">
        <f t="shared" si="0"/>
        <v>1.1649609619363366</v>
      </c>
      <c r="F68" s="5">
        <f t="shared" si="0"/>
        <v>1.250798365880358</v>
      </c>
    </row>
    <row r="69" spans="1:6" ht="12.75">
      <c r="A69" s="5">
        <f t="shared" si="1"/>
        <v>-1.4999999999999991</v>
      </c>
      <c r="B69" s="5">
        <f aca="true" t="shared" si="2" ref="B69:F78">+(FSO-$A69)/-B$57</f>
        <v>2.1278489116911907</v>
      </c>
      <c r="C69" s="5">
        <f t="shared" si="2"/>
        <v>1.504504136743976</v>
      </c>
      <c r="D69" s="5">
        <f t="shared" si="2"/>
        <v>1.358785690953125</v>
      </c>
      <c r="E69" s="5">
        <f t="shared" si="2"/>
        <v>1.1326009352158828</v>
      </c>
      <c r="F69" s="5">
        <f t="shared" si="2"/>
        <v>1.2160539668281258</v>
      </c>
    </row>
    <row r="70" spans="1:6" ht="12.75">
      <c r="A70" s="5">
        <f t="shared" si="1"/>
        <v>-1.399999999999999</v>
      </c>
      <c r="B70" s="5">
        <f t="shared" si="2"/>
        <v>2.067053228500014</v>
      </c>
      <c r="C70" s="5">
        <f t="shared" si="2"/>
        <v>1.4615183042655766</v>
      </c>
      <c r="D70" s="5">
        <f t="shared" si="2"/>
        <v>1.3199632426401786</v>
      </c>
      <c r="E70" s="5">
        <f t="shared" si="2"/>
        <v>1.1002409084954288</v>
      </c>
      <c r="F70" s="5">
        <f t="shared" si="2"/>
        <v>1.1813095677758938</v>
      </c>
    </row>
    <row r="71" spans="1:6" ht="12.75">
      <c r="A71" s="5">
        <f t="shared" si="1"/>
        <v>-1.299999999999999</v>
      </c>
      <c r="B71" s="5">
        <f t="shared" si="2"/>
        <v>2.006257545308837</v>
      </c>
      <c r="C71" s="5">
        <f t="shared" si="2"/>
        <v>1.4185324717871775</v>
      </c>
      <c r="D71" s="5">
        <f t="shared" si="2"/>
        <v>1.2811407943272322</v>
      </c>
      <c r="E71" s="5">
        <f t="shared" si="2"/>
        <v>1.067880881774975</v>
      </c>
      <c r="F71" s="5">
        <f t="shared" si="2"/>
        <v>1.1465651687236615</v>
      </c>
    </row>
    <row r="72" spans="1:6" ht="12.75">
      <c r="A72" s="5">
        <f t="shared" si="1"/>
        <v>-1.1999999999999988</v>
      </c>
      <c r="B72" s="5">
        <f t="shared" si="2"/>
        <v>1.94546186211766</v>
      </c>
      <c r="C72" s="5">
        <f t="shared" si="2"/>
        <v>1.375546639308778</v>
      </c>
      <c r="D72" s="5">
        <f t="shared" si="2"/>
        <v>1.2423183460142857</v>
      </c>
      <c r="E72" s="5">
        <f t="shared" si="2"/>
        <v>1.0355208550545212</v>
      </c>
      <c r="F72" s="5">
        <f t="shared" si="2"/>
        <v>1.1118207696714293</v>
      </c>
    </row>
    <row r="73" spans="1:6" ht="12.75">
      <c r="A73" s="5">
        <f t="shared" si="1"/>
        <v>-1.0999999999999988</v>
      </c>
      <c r="B73" s="5">
        <f t="shared" si="2"/>
        <v>1.8846661789264831</v>
      </c>
      <c r="C73" s="5">
        <f t="shared" si="2"/>
        <v>1.3325608068303787</v>
      </c>
      <c r="D73" s="5">
        <f t="shared" si="2"/>
        <v>1.2034958977013392</v>
      </c>
      <c r="E73" s="5">
        <f t="shared" si="2"/>
        <v>1.0031608283340674</v>
      </c>
      <c r="F73" s="5">
        <f t="shared" si="2"/>
        <v>1.077076370619197</v>
      </c>
    </row>
    <row r="74" spans="1:6" ht="12.75">
      <c r="A74" s="5">
        <f t="shared" si="1"/>
        <v>-0.9999999999999988</v>
      </c>
      <c r="B74" s="5">
        <f t="shared" si="2"/>
        <v>1.823870495735306</v>
      </c>
      <c r="C74" s="5">
        <f t="shared" si="2"/>
        <v>1.2895749743519793</v>
      </c>
      <c r="D74" s="5">
        <f t="shared" si="2"/>
        <v>1.1646734493883928</v>
      </c>
      <c r="E74" s="5">
        <f t="shared" si="2"/>
        <v>0.9708008016136135</v>
      </c>
      <c r="F74" s="5">
        <f t="shared" si="2"/>
        <v>1.0423319715669648</v>
      </c>
    </row>
    <row r="75" spans="1:6" ht="12.75">
      <c r="A75" s="5">
        <f t="shared" si="1"/>
        <v>-0.8999999999999988</v>
      </c>
      <c r="B75" s="5">
        <f t="shared" si="2"/>
        <v>1.7630748125441291</v>
      </c>
      <c r="C75" s="5">
        <f t="shared" si="2"/>
        <v>1.24658914187358</v>
      </c>
      <c r="D75" s="5">
        <f t="shared" si="2"/>
        <v>1.1258510010754463</v>
      </c>
      <c r="E75" s="5">
        <f t="shared" si="2"/>
        <v>0.9384407748931597</v>
      </c>
      <c r="F75" s="5">
        <f t="shared" si="2"/>
        <v>1.0075875725147327</v>
      </c>
    </row>
    <row r="76" spans="1:6" ht="12.75">
      <c r="A76" s="5">
        <f t="shared" si="1"/>
        <v>-0.7999999999999988</v>
      </c>
      <c r="B76" s="5">
        <f t="shared" si="2"/>
        <v>1.7022791293529524</v>
      </c>
      <c r="C76" s="5">
        <f t="shared" si="2"/>
        <v>1.2036033093951808</v>
      </c>
      <c r="D76" s="5">
        <f t="shared" si="2"/>
        <v>1.0870285527624999</v>
      </c>
      <c r="E76" s="5">
        <f t="shared" si="2"/>
        <v>0.906080748172706</v>
      </c>
      <c r="F76" s="5">
        <f t="shared" si="2"/>
        <v>0.9728431734625006</v>
      </c>
    </row>
    <row r="77" spans="1:6" ht="12.75">
      <c r="A77" s="5">
        <f t="shared" si="1"/>
        <v>-0.6999999999999988</v>
      </c>
      <c r="B77" s="5">
        <f t="shared" si="2"/>
        <v>1.6414834461617756</v>
      </c>
      <c r="C77" s="5">
        <f t="shared" si="2"/>
        <v>1.1606174769167814</v>
      </c>
      <c r="D77" s="5">
        <f t="shared" si="2"/>
        <v>1.0482061044495534</v>
      </c>
      <c r="E77" s="5">
        <f t="shared" si="2"/>
        <v>0.8737207214522522</v>
      </c>
      <c r="F77" s="5">
        <f t="shared" si="2"/>
        <v>0.9380987744102683</v>
      </c>
    </row>
    <row r="78" spans="1:6" ht="12.75">
      <c r="A78" s="5">
        <f t="shared" si="1"/>
        <v>-0.5999999999999989</v>
      </c>
      <c r="B78" s="5">
        <f t="shared" si="2"/>
        <v>1.5806877629705987</v>
      </c>
      <c r="C78" s="5">
        <f t="shared" si="2"/>
        <v>1.117631644438382</v>
      </c>
      <c r="D78" s="5">
        <f t="shared" si="2"/>
        <v>1.009383656136607</v>
      </c>
      <c r="E78" s="5">
        <f t="shared" si="2"/>
        <v>0.8413606947317984</v>
      </c>
      <c r="F78" s="5">
        <f t="shared" si="2"/>
        <v>0.9033543753580362</v>
      </c>
    </row>
    <row r="79" spans="1:6" ht="12.75">
      <c r="A79" s="5">
        <f t="shared" si="1"/>
        <v>-0.4999999999999989</v>
      </c>
      <c r="B79" s="5">
        <f aca="true" t="shared" si="3" ref="B79:F84">+(FSO-$A79)/-B$57</f>
        <v>1.519892079779422</v>
      </c>
      <c r="C79" s="5">
        <f t="shared" si="3"/>
        <v>1.0746458119599829</v>
      </c>
      <c r="D79" s="5">
        <f t="shared" si="3"/>
        <v>0.9705612078236607</v>
      </c>
      <c r="E79" s="5">
        <f t="shared" si="3"/>
        <v>0.8090006680113447</v>
      </c>
      <c r="F79" s="5">
        <f t="shared" si="3"/>
        <v>0.8686099763058042</v>
      </c>
    </row>
    <row r="80" spans="1:6" ht="12.75">
      <c r="A80" s="5">
        <f t="shared" si="1"/>
        <v>-0.3999999999999989</v>
      </c>
      <c r="B80" s="5">
        <f t="shared" si="3"/>
        <v>1.4590963965882449</v>
      </c>
      <c r="C80" s="5">
        <f t="shared" si="3"/>
        <v>1.0316599794815835</v>
      </c>
      <c r="D80" s="5">
        <f t="shared" si="3"/>
        <v>0.9317387595107143</v>
      </c>
      <c r="E80" s="5">
        <f t="shared" si="3"/>
        <v>0.7766406412908908</v>
      </c>
      <c r="F80" s="5">
        <f t="shared" si="3"/>
        <v>0.8338655772535719</v>
      </c>
    </row>
    <row r="81" spans="1:6" ht="12.75">
      <c r="A81" s="5">
        <f t="shared" si="1"/>
        <v>-0.29999999999999893</v>
      </c>
      <c r="B81" s="5">
        <f t="shared" si="3"/>
        <v>1.398300713397068</v>
      </c>
      <c r="C81" s="5">
        <f t="shared" si="3"/>
        <v>0.9886741470031841</v>
      </c>
      <c r="D81" s="5">
        <f t="shared" si="3"/>
        <v>0.8929163111977677</v>
      </c>
      <c r="E81" s="5">
        <f t="shared" si="3"/>
        <v>0.744280614570437</v>
      </c>
      <c r="F81" s="5">
        <f t="shared" si="3"/>
        <v>0.7991211782013398</v>
      </c>
    </row>
    <row r="82" spans="1:6" ht="12.75">
      <c r="A82" s="5">
        <f t="shared" si="1"/>
        <v>-0.19999999999999893</v>
      </c>
      <c r="B82" s="5">
        <f t="shared" si="3"/>
        <v>1.337505030205891</v>
      </c>
      <c r="C82" s="5">
        <f t="shared" si="3"/>
        <v>0.9456883145247847</v>
      </c>
      <c r="D82" s="5">
        <f t="shared" si="3"/>
        <v>0.8540938628848213</v>
      </c>
      <c r="E82" s="5">
        <f t="shared" si="3"/>
        <v>0.7119205878499832</v>
      </c>
      <c r="F82" s="5">
        <f t="shared" si="3"/>
        <v>0.7643767791491075</v>
      </c>
    </row>
    <row r="83" spans="1:6" ht="12.75">
      <c r="A83" s="5">
        <f t="shared" si="1"/>
        <v>-0.09999999999999892</v>
      </c>
      <c r="B83" s="5">
        <f t="shared" si="3"/>
        <v>1.2767093470147142</v>
      </c>
      <c r="C83" s="5">
        <f t="shared" si="3"/>
        <v>0.9027024820463854</v>
      </c>
      <c r="D83" s="5">
        <f t="shared" si="3"/>
        <v>0.8152714145718748</v>
      </c>
      <c r="E83" s="5">
        <f t="shared" si="3"/>
        <v>0.6795605611295293</v>
      </c>
      <c r="F83" s="5">
        <f t="shared" si="3"/>
        <v>0.7296323800968753</v>
      </c>
    </row>
    <row r="84" spans="1:6" ht="12.75">
      <c r="A84" s="5">
        <f t="shared" si="1"/>
        <v>1.0824674490095276E-15</v>
      </c>
      <c r="B84" s="5">
        <f t="shared" si="3"/>
        <v>1.2159136638235373</v>
      </c>
      <c r="C84" s="5">
        <f t="shared" si="3"/>
        <v>0.8597166495679861</v>
      </c>
      <c r="D84" s="5">
        <f t="shared" si="3"/>
        <v>0.7764489662589285</v>
      </c>
      <c r="E84" s="5">
        <f t="shared" si="3"/>
        <v>0.6472005344090757</v>
      </c>
      <c r="F84" s="5">
        <f t="shared" si="3"/>
        <v>0.6948879810446431</v>
      </c>
    </row>
  </sheetData>
  <sheetProtection password="F48A" sheet="1" objects="1" scenarios="1"/>
  <printOptions/>
  <pageMargins left="0.75" right="0.75" top="1" bottom="1" header="0.5" footer="0.5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hcuser</dc:creator>
  <cp:keywords/>
  <dc:description/>
  <cp:lastModifiedBy>Kahl, Andreas (FHLSI Group, Adelaide)</cp:lastModifiedBy>
  <cp:lastPrinted>2009-07-12T19:10:48Z</cp:lastPrinted>
  <dcterms:created xsi:type="dcterms:W3CDTF">2003-10-14T11:57:54Z</dcterms:created>
  <dcterms:modified xsi:type="dcterms:W3CDTF">2012-07-19T23:42:41Z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